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产负债表" sheetId="1" r:id="rId1"/>
    <sheet name="业务活动表" sheetId="2" r:id="rId2"/>
    <sheet name="现金流量表" sheetId="3" r:id="rId3"/>
    <sheet name="调整分录" sheetId="4" r:id="rId4"/>
  </sheets>
  <definedNames>
    <definedName name="_xlnm.Print_Area" localSheetId="2">'现金流量表'!$A$1:$D$41</definedName>
    <definedName name="_xlnm.Print_Area" localSheetId="1">'业务活动表'!$A$1:$H$28</definedName>
    <definedName name="_xlnm.Print_Area" localSheetId="0">'资产负债表'!$A$1:$H$36</definedName>
  </definedNames>
  <calcPr fullCalcOnLoad="1"/>
</workbook>
</file>

<file path=xl/sharedStrings.xml><?xml version="1.0" encoding="utf-8"?>
<sst xmlns="http://schemas.openxmlformats.org/spreadsheetml/2006/main" count="156" uniqueCount="144">
  <si>
    <t xml:space="preserve"> </t>
  </si>
  <si>
    <r>
      <rPr>
        <sz val="10"/>
        <rFont val="宋体"/>
        <family val="0"/>
      </rPr>
      <t>会民非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</si>
  <si>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r>
      <rPr>
        <sz val="10"/>
        <rFont val="宋体"/>
        <family val="0"/>
      </rPr>
      <t>单位：元</t>
    </r>
  </si>
  <si>
    <r>
      <rPr>
        <sz val="10"/>
        <rFont val="宋体"/>
        <family val="0"/>
      </rPr>
      <t>资　　　　产</t>
    </r>
  </si>
  <si>
    <r>
      <t xml:space="preserve"> </t>
    </r>
    <r>
      <rPr>
        <sz val="10"/>
        <rFont val="宋体"/>
        <family val="0"/>
      </rPr>
      <t>行次</t>
    </r>
  </si>
  <si>
    <r>
      <rPr>
        <sz val="10"/>
        <rFont val="宋体"/>
        <family val="0"/>
      </rPr>
      <t>年初数</t>
    </r>
  </si>
  <si>
    <r>
      <rPr>
        <sz val="10"/>
        <rFont val="宋体"/>
        <family val="0"/>
      </rPr>
      <t>年末数</t>
    </r>
  </si>
  <si>
    <r>
      <rPr>
        <sz val="10"/>
        <rFont val="宋体"/>
        <family val="0"/>
      </rPr>
      <t>负债和净资产</t>
    </r>
  </si>
  <si>
    <r>
      <rPr>
        <sz val="9"/>
        <rFont val="宋体"/>
        <family val="0"/>
      </rPr>
      <t>流动资产：</t>
    </r>
  </si>
  <si>
    <r>
      <rPr>
        <sz val="9"/>
        <rFont val="宋体"/>
        <family val="0"/>
      </rPr>
      <t>流动负债：</t>
    </r>
  </si>
  <si>
    <r>
      <rPr>
        <sz val="9"/>
        <rFont val="宋体"/>
        <family val="0"/>
      </rPr>
      <t>　货币资金</t>
    </r>
  </si>
  <si>
    <r>
      <rPr>
        <sz val="9"/>
        <rFont val="宋体"/>
        <family val="0"/>
      </rPr>
      <t>　短期借款</t>
    </r>
  </si>
  <si>
    <r>
      <rPr>
        <sz val="9"/>
        <rFont val="宋体"/>
        <family val="0"/>
      </rPr>
      <t>　短期投资</t>
    </r>
  </si>
  <si>
    <r>
      <rPr>
        <sz val="9"/>
        <rFont val="宋体"/>
        <family val="0"/>
      </rPr>
      <t>　应付款项</t>
    </r>
  </si>
  <si>
    <r>
      <rPr>
        <sz val="9"/>
        <rFont val="宋体"/>
        <family val="0"/>
      </rPr>
      <t>　应收款项</t>
    </r>
  </si>
  <si>
    <r>
      <rPr>
        <sz val="9"/>
        <rFont val="宋体"/>
        <family val="0"/>
      </rPr>
      <t>　应付工资</t>
    </r>
  </si>
  <si>
    <r>
      <rPr>
        <sz val="9"/>
        <rFont val="宋体"/>
        <family val="0"/>
      </rPr>
      <t>　预付账款</t>
    </r>
  </si>
  <si>
    <r>
      <rPr>
        <sz val="9"/>
        <rFont val="宋体"/>
        <family val="0"/>
      </rPr>
      <t>　应交税金</t>
    </r>
  </si>
  <si>
    <r>
      <rPr>
        <sz val="9"/>
        <rFont val="宋体"/>
        <family val="0"/>
      </rPr>
      <t>　存货</t>
    </r>
  </si>
  <si>
    <r>
      <t xml:space="preserve">    </t>
    </r>
    <r>
      <rPr>
        <sz val="9"/>
        <rFont val="宋体"/>
        <family val="0"/>
      </rPr>
      <t>预收账款</t>
    </r>
  </si>
  <si>
    <r>
      <rPr>
        <sz val="9"/>
        <rFont val="宋体"/>
        <family val="0"/>
      </rPr>
      <t>　待摊费用</t>
    </r>
  </si>
  <si>
    <r>
      <t xml:space="preserve">    </t>
    </r>
    <r>
      <rPr>
        <sz val="9"/>
        <rFont val="宋体"/>
        <family val="0"/>
      </rPr>
      <t>预提费用</t>
    </r>
  </si>
  <si>
    <r>
      <rPr>
        <sz val="9"/>
        <rFont val="宋体"/>
        <family val="0"/>
      </rPr>
      <t>　一年内到期的长期债权投资</t>
    </r>
  </si>
  <si>
    <r>
      <t xml:space="preserve">    </t>
    </r>
    <r>
      <rPr>
        <sz val="9"/>
        <rFont val="宋体"/>
        <family val="0"/>
      </rPr>
      <t>预计负债</t>
    </r>
  </si>
  <si>
    <r>
      <rPr>
        <sz val="9"/>
        <rFont val="宋体"/>
        <family val="0"/>
      </rPr>
      <t>　其他流动资产</t>
    </r>
  </si>
  <si>
    <r>
      <rPr>
        <sz val="9"/>
        <rFont val="宋体"/>
        <family val="0"/>
      </rPr>
      <t>　一年内到期的长期负债</t>
    </r>
  </si>
  <si>
    <r>
      <rPr>
        <sz val="9"/>
        <rFont val="宋体"/>
        <family val="0"/>
      </rPr>
      <t>流动资产合计</t>
    </r>
  </si>
  <si>
    <r>
      <rPr>
        <sz val="9"/>
        <rFont val="宋体"/>
        <family val="0"/>
      </rPr>
      <t>　其他流动负债　</t>
    </r>
  </si>
  <si>
    <r>
      <rPr>
        <sz val="9"/>
        <rFont val="宋体"/>
        <family val="0"/>
      </rPr>
      <t>流动负债合计</t>
    </r>
  </si>
  <si>
    <r>
      <rPr>
        <sz val="9"/>
        <rFont val="宋体"/>
        <family val="0"/>
      </rPr>
      <t>长期投资：</t>
    </r>
  </si>
  <si>
    <r>
      <rPr>
        <sz val="9"/>
        <rFont val="宋体"/>
        <family val="0"/>
      </rPr>
      <t>　长期股权投资</t>
    </r>
  </si>
  <si>
    <r>
      <rPr>
        <sz val="9"/>
        <rFont val="宋体"/>
        <family val="0"/>
      </rPr>
      <t>长期负债：</t>
    </r>
  </si>
  <si>
    <r>
      <rPr>
        <sz val="9"/>
        <rFont val="宋体"/>
        <family val="0"/>
      </rPr>
      <t>　长期债权投资</t>
    </r>
  </si>
  <si>
    <r>
      <rPr>
        <sz val="9"/>
        <rFont val="宋体"/>
        <family val="0"/>
      </rPr>
      <t>　长期借款</t>
    </r>
  </si>
  <si>
    <r>
      <rPr>
        <sz val="9"/>
        <rFont val="宋体"/>
        <family val="0"/>
      </rPr>
      <t>长期投资合计</t>
    </r>
  </si>
  <si>
    <r>
      <rPr>
        <sz val="9"/>
        <rFont val="宋体"/>
        <family val="0"/>
      </rPr>
      <t>　长期应付款</t>
    </r>
  </si>
  <si>
    <r>
      <rPr>
        <sz val="9"/>
        <rFont val="宋体"/>
        <family val="0"/>
      </rPr>
      <t>固定资产：</t>
    </r>
  </si>
  <si>
    <r>
      <rPr>
        <sz val="9"/>
        <rFont val="宋体"/>
        <family val="0"/>
      </rPr>
      <t>　其他长期负债</t>
    </r>
  </si>
  <si>
    <r>
      <rPr>
        <sz val="9"/>
        <rFont val="宋体"/>
        <family val="0"/>
      </rPr>
      <t>　固定资产原价</t>
    </r>
  </si>
  <si>
    <r>
      <rPr>
        <sz val="9"/>
        <rFont val="宋体"/>
        <family val="0"/>
      </rPr>
      <t>　长期负债合计</t>
    </r>
  </si>
  <si>
    <r>
      <rPr>
        <sz val="9"/>
        <rFont val="宋体"/>
        <family val="0"/>
      </rPr>
      <t>　减：累计折旧　</t>
    </r>
  </si>
  <si>
    <r>
      <rPr>
        <sz val="9"/>
        <rFont val="宋体"/>
        <family val="0"/>
      </rPr>
      <t>　固定资产净值　</t>
    </r>
  </si>
  <si>
    <r>
      <rPr>
        <sz val="9"/>
        <rFont val="宋体"/>
        <family val="0"/>
      </rPr>
      <t>受托代理负债：</t>
    </r>
  </si>
  <si>
    <r>
      <rPr>
        <sz val="9"/>
        <rFont val="宋体"/>
        <family val="0"/>
      </rPr>
      <t>　在建工程</t>
    </r>
  </si>
  <si>
    <r>
      <rPr>
        <sz val="9"/>
        <rFont val="宋体"/>
        <family val="0"/>
      </rPr>
      <t>　受托代理负债</t>
    </r>
  </si>
  <si>
    <r>
      <rPr>
        <sz val="9"/>
        <rFont val="宋体"/>
        <family val="0"/>
      </rPr>
      <t>　文物文化资产</t>
    </r>
  </si>
  <si>
    <r>
      <rPr>
        <sz val="9"/>
        <rFont val="宋体"/>
        <family val="0"/>
      </rPr>
      <t>　　　　负债合计</t>
    </r>
  </si>
  <si>
    <r>
      <rPr>
        <sz val="9"/>
        <rFont val="宋体"/>
        <family val="0"/>
      </rPr>
      <t>　固定资产清理</t>
    </r>
  </si>
  <si>
    <r>
      <rPr>
        <sz val="9"/>
        <rFont val="宋体"/>
        <family val="0"/>
      </rPr>
      <t>固定资产合计</t>
    </r>
  </si>
  <si>
    <r>
      <rPr>
        <sz val="9"/>
        <rFont val="宋体"/>
        <family val="0"/>
      </rPr>
      <t>净资产：</t>
    </r>
  </si>
  <si>
    <r>
      <rPr>
        <sz val="9"/>
        <rFont val="宋体"/>
        <family val="0"/>
      </rPr>
      <t>无形资产：</t>
    </r>
  </si>
  <si>
    <r>
      <rPr>
        <sz val="9"/>
        <rFont val="宋体"/>
        <family val="0"/>
      </rPr>
      <t>　非限定性净资产</t>
    </r>
  </si>
  <si>
    <r>
      <rPr>
        <sz val="9"/>
        <rFont val="宋体"/>
        <family val="0"/>
      </rPr>
      <t>　无形资产</t>
    </r>
  </si>
  <si>
    <r>
      <rPr>
        <sz val="9"/>
        <rFont val="宋体"/>
        <family val="0"/>
      </rPr>
      <t>　限定性净资产</t>
    </r>
  </si>
  <si>
    <r>
      <rPr>
        <sz val="9"/>
        <rFont val="宋体"/>
        <family val="0"/>
      </rPr>
      <t>净资产合计</t>
    </r>
  </si>
  <si>
    <r>
      <rPr>
        <sz val="9"/>
        <rFont val="宋体"/>
        <family val="0"/>
      </rPr>
      <t>受托代理资产：</t>
    </r>
  </si>
  <si>
    <r>
      <rPr>
        <sz val="9"/>
        <rFont val="宋体"/>
        <family val="0"/>
      </rPr>
      <t>　受托代理资产</t>
    </r>
  </si>
  <si>
    <r>
      <rPr>
        <sz val="9"/>
        <rFont val="宋体"/>
        <family val="0"/>
      </rPr>
      <t>资产合计</t>
    </r>
  </si>
  <si>
    <r>
      <rPr>
        <sz val="9"/>
        <rFont val="宋体"/>
        <family val="0"/>
      </rPr>
      <t>负债和净资产总计</t>
    </r>
  </si>
  <si>
    <r>
      <t xml:space="preserve">    </t>
    </r>
    <r>
      <rPr>
        <sz val="10"/>
        <rFont val="宋体"/>
        <family val="0"/>
      </rPr>
      <t>单位负责人：</t>
    </r>
    <r>
      <rPr>
        <sz val="10"/>
        <rFont val="Times New Roman"/>
        <family val="1"/>
      </rPr>
      <t xml:space="preserve">                                                                      </t>
    </r>
    <r>
      <rPr>
        <sz val="10"/>
        <rFont val="宋体"/>
        <family val="0"/>
      </rPr>
      <t>复核：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宋体"/>
        <family val="0"/>
      </rPr>
      <t>制表：</t>
    </r>
  </si>
  <si>
    <r>
      <rPr>
        <b/>
        <sz val="18"/>
        <rFont val="宋体"/>
        <family val="0"/>
      </rPr>
      <t>业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活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</si>
  <si>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　　　　　</t>
    </r>
  </si>
  <si>
    <r>
      <rPr>
        <sz val="10"/>
        <rFont val="宋体"/>
        <family val="0"/>
      </rPr>
      <t>　会民非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</si>
  <si>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r>
      <rPr>
        <sz val="10"/>
        <rFont val="宋体"/>
        <family val="0"/>
      </rPr>
      <t>　单位：元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</si>
  <si>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</si>
  <si>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r>
      <rPr>
        <sz val="10"/>
        <rFont val="宋体"/>
        <family val="0"/>
      </rPr>
      <t>行次</t>
    </r>
  </si>
  <si>
    <r>
      <rPr>
        <sz val="10"/>
        <rFont val="宋体"/>
        <family val="0"/>
      </rPr>
      <t>上年数</t>
    </r>
  </si>
  <si>
    <r>
      <rPr>
        <sz val="10"/>
        <rFont val="宋体"/>
        <family val="0"/>
      </rPr>
      <t>本年数</t>
    </r>
  </si>
  <si>
    <r>
      <rPr>
        <sz val="10"/>
        <rFont val="宋体"/>
        <family val="0"/>
      </rPr>
      <t>非限定性</t>
    </r>
  </si>
  <si>
    <r>
      <rPr>
        <sz val="10"/>
        <rFont val="宋体"/>
        <family val="0"/>
      </rPr>
      <t>限定性</t>
    </r>
  </si>
  <si>
    <r>
      <rPr>
        <sz val="10"/>
        <rFont val="宋体"/>
        <family val="0"/>
      </rPr>
      <t>合计</t>
    </r>
  </si>
  <si>
    <r>
      <rPr>
        <sz val="9"/>
        <rFont val="宋体"/>
        <family val="0"/>
      </rPr>
      <t>一、收入</t>
    </r>
  </si>
  <si>
    <r>
      <rPr>
        <sz val="9"/>
        <rFont val="宋体"/>
        <family val="0"/>
      </rPr>
      <t>收入合计</t>
    </r>
  </si>
  <si>
    <r>
      <rPr>
        <sz val="9"/>
        <rFont val="宋体"/>
        <family val="0"/>
      </rPr>
      <t>二、费用</t>
    </r>
  </si>
  <si>
    <r>
      <rPr>
        <sz val="9"/>
        <rFont val="宋体"/>
        <family val="0"/>
      </rPr>
      <t>费用合计</t>
    </r>
  </si>
  <si>
    <r>
      <rPr>
        <sz val="9"/>
        <rFont val="宋体"/>
        <family val="0"/>
      </rPr>
      <t>三、限定性净资产转为非限定性净资产</t>
    </r>
  </si>
  <si>
    <r>
      <rPr>
        <sz val="9"/>
        <rFont val="宋体"/>
        <family val="0"/>
      </rPr>
      <t>四、净资产变动额（若为净资产减少额，以</t>
    </r>
    <r>
      <rPr>
        <sz val="9"/>
        <rFont val="Times New Roman"/>
        <family val="1"/>
      </rPr>
      <t>“-”</t>
    </r>
    <r>
      <rPr>
        <sz val="9"/>
        <rFont val="宋体"/>
        <family val="0"/>
      </rPr>
      <t>号填列）</t>
    </r>
  </si>
  <si>
    <t>其中：捐赠收入</t>
  </si>
  <si>
    <r>
      <t xml:space="preserve">            </t>
    </r>
    <r>
      <rPr>
        <sz val="9"/>
        <rFont val="宋体"/>
        <family val="0"/>
      </rPr>
      <t>会费收入</t>
    </r>
  </si>
  <si>
    <t xml:space="preserve">      提供服务收入</t>
  </si>
  <si>
    <r>
      <rPr>
        <sz val="9"/>
        <rFont val="宋体"/>
        <family val="0"/>
      </rPr>
      <t>　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商品销售收入</t>
    </r>
  </si>
  <si>
    <r>
      <t xml:space="preserve">  </t>
    </r>
    <r>
      <rPr>
        <sz val="9"/>
        <rFont val="宋体"/>
        <family val="0"/>
      </rPr>
      <t>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　政府补助收入</t>
    </r>
  </si>
  <si>
    <r>
      <t xml:space="preserve">            </t>
    </r>
    <r>
      <rPr>
        <sz val="9"/>
        <rFont val="宋体"/>
        <family val="0"/>
      </rPr>
      <t>投资收益</t>
    </r>
  </si>
  <si>
    <r>
      <t xml:space="preserve">            </t>
    </r>
    <r>
      <rPr>
        <sz val="9"/>
        <rFont val="宋体"/>
        <family val="0"/>
      </rPr>
      <t>其他收入</t>
    </r>
  </si>
  <si>
    <t>（一）业务活动成本</t>
  </si>
  <si>
    <t>其中：捐赠项目成本</t>
  </si>
  <si>
    <r>
      <t xml:space="preserve">            </t>
    </r>
    <r>
      <rPr>
        <sz val="9"/>
        <rFont val="宋体"/>
        <family val="0"/>
      </rPr>
      <t>提供服务成本</t>
    </r>
  </si>
  <si>
    <r>
      <t xml:space="preserve">            </t>
    </r>
    <r>
      <rPr>
        <sz val="9"/>
        <rFont val="宋体"/>
        <family val="0"/>
      </rPr>
      <t>商品销售成本</t>
    </r>
  </si>
  <si>
    <r>
      <t xml:space="preserve">            </t>
    </r>
    <r>
      <rPr>
        <sz val="9"/>
        <rFont val="宋体"/>
        <family val="0"/>
      </rPr>
      <t>政府补助成本</t>
    </r>
  </si>
  <si>
    <r>
      <t xml:space="preserve">            </t>
    </r>
    <r>
      <rPr>
        <sz val="9"/>
        <rFont val="宋体"/>
        <family val="0"/>
      </rPr>
      <t>税金及附加</t>
    </r>
  </si>
  <si>
    <t>（二）管理费用</t>
  </si>
  <si>
    <t>（三）筹资费用</t>
  </si>
  <si>
    <t>（四）其他费用</t>
  </si>
  <si>
    <r>
      <rPr>
        <b/>
        <sz val="18"/>
        <rFont val="宋体"/>
        <family val="0"/>
      </rPr>
      <t>现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金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流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量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</si>
  <si>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会民非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</si>
  <si>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目</t>
    </r>
  </si>
  <si>
    <r>
      <rPr>
        <sz val="9"/>
        <rFont val="宋体"/>
        <family val="0"/>
      </rPr>
      <t>一、业务活动产生的现金流量：</t>
    </r>
  </si>
  <si>
    <r>
      <rPr>
        <sz val="9"/>
        <rFont val="宋体"/>
        <family val="0"/>
      </rPr>
      <t>接受捐赠收到的现金</t>
    </r>
  </si>
  <si>
    <r>
      <rPr>
        <sz val="9"/>
        <rFont val="宋体"/>
        <family val="0"/>
      </rPr>
      <t>收到会费收到的现金</t>
    </r>
  </si>
  <si>
    <r>
      <rPr>
        <sz val="9"/>
        <rFont val="宋体"/>
        <family val="0"/>
      </rPr>
      <t>提供服务收到的现金</t>
    </r>
  </si>
  <si>
    <r>
      <rPr>
        <sz val="9"/>
        <rFont val="宋体"/>
        <family val="0"/>
      </rPr>
      <t>销售商品收到的现金</t>
    </r>
  </si>
  <si>
    <r>
      <rPr>
        <sz val="9"/>
        <rFont val="宋体"/>
        <family val="0"/>
      </rPr>
      <t>政府补助收到的现金</t>
    </r>
  </si>
  <si>
    <r>
      <rPr>
        <sz val="9"/>
        <rFont val="宋体"/>
        <family val="0"/>
      </rPr>
      <t>收到的其他与业务活动有关的现金</t>
    </r>
  </si>
  <si>
    <r>
      <rPr>
        <sz val="9"/>
        <rFont val="宋体"/>
        <family val="0"/>
      </rPr>
      <t>现金流入小计</t>
    </r>
  </si>
  <si>
    <r>
      <rPr>
        <sz val="9"/>
        <rFont val="宋体"/>
        <family val="0"/>
      </rPr>
      <t>提供捐赠或者资助支付的现金</t>
    </r>
  </si>
  <si>
    <r>
      <rPr>
        <sz val="9"/>
        <rFont val="宋体"/>
        <family val="0"/>
      </rPr>
      <t>支付给员工以及为员工支付的现金</t>
    </r>
  </si>
  <si>
    <r>
      <rPr>
        <sz val="9"/>
        <rFont val="宋体"/>
        <family val="0"/>
      </rPr>
      <t>购买商品接受劳务支付的现金</t>
    </r>
  </si>
  <si>
    <r>
      <rPr>
        <sz val="9"/>
        <rFont val="宋体"/>
        <family val="0"/>
      </rPr>
      <t>支付的其他与业务活动有关的现金</t>
    </r>
  </si>
  <si>
    <r>
      <rPr>
        <sz val="9"/>
        <rFont val="宋体"/>
        <family val="0"/>
      </rPr>
      <t>现金流出小计</t>
    </r>
  </si>
  <si>
    <r>
      <rPr>
        <sz val="9"/>
        <rFont val="宋体"/>
        <family val="0"/>
      </rPr>
      <t>业务活动产生的现金净流量</t>
    </r>
  </si>
  <si>
    <r>
      <rPr>
        <sz val="9"/>
        <rFont val="宋体"/>
        <family val="0"/>
      </rPr>
      <t>二、投资活动产生的现金净流量</t>
    </r>
  </si>
  <si>
    <r>
      <rPr>
        <sz val="9"/>
        <rFont val="宋体"/>
        <family val="0"/>
      </rPr>
      <t>收回投资所收到的现金</t>
    </r>
  </si>
  <si>
    <r>
      <rPr>
        <sz val="9"/>
        <rFont val="宋体"/>
        <family val="0"/>
      </rPr>
      <t>取得投资收益所收的现金</t>
    </r>
  </si>
  <si>
    <r>
      <rPr>
        <sz val="9"/>
        <rFont val="宋体"/>
        <family val="0"/>
      </rPr>
      <t>收到的其他与投资活动有关的现金</t>
    </r>
  </si>
  <si>
    <r>
      <rPr>
        <sz val="9"/>
        <rFont val="宋体"/>
        <family val="0"/>
      </rPr>
      <t>购建固定资产和无形资产所支付的现金</t>
    </r>
  </si>
  <si>
    <r>
      <rPr>
        <sz val="9"/>
        <rFont val="宋体"/>
        <family val="0"/>
      </rPr>
      <t>对外投资所支付的现金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</si>
  <si>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支付的其他与投资活动有关的现金</t>
    </r>
  </si>
  <si>
    <r>
      <rPr>
        <sz val="9"/>
        <rFont val="宋体"/>
        <family val="0"/>
      </rPr>
      <t>投资活动产生的现金流量净额</t>
    </r>
  </si>
  <si>
    <r>
      <rPr>
        <sz val="9"/>
        <rFont val="宋体"/>
        <family val="0"/>
      </rPr>
      <t>三、筹资活动产生的现金流量</t>
    </r>
  </si>
  <si>
    <r>
      <rPr>
        <sz val="9"/>
        <rFont val="宋体"/>
        <family val="0"/>
      </rPr>
      <t>借款所收到的现金</t>
    </r>
  </si>
  <si>
    <r>
      <rPr>
        <sz val="9"/>
        <rFont val="宋体"/>
        <family val="0"/>
      </rPr>
      <t>收到的其他与筹资活动有关的现金</t>
    </r>
  </si>
  <si>
    <r>
      <rPr>
        <sz val="9"/>
        <rFont val="宋体"/>
        <family val="0"/>
      </rPr>
      <t>偿还借款所支付的现金</t>
    </r>
  </si>
  <si>
    <r>
      <rPr>
        <sz val="9"/>
        <rFont val="宋体"/>
        <family val="0"/>
      </rPr>
      <t>偿付利息所支付的现金</t>
    </r>
  </si>
  <si>
    <r>
      <rPr>
        <sz val="9"/>
        <rFont val="宋体"/>
        <family val="0"/>
      </rPr>
      <t>支付的其他与筹资活动有关的现金</t>
    </r>
  </si>
  <si>
    <r>
      <rPr>
        <sz val="9"/>
        <rFont val="宋体"/>
        <family val="0"/>
      </rPr>
      <t>筹资活动产生的现金流量净额</t>
    </r>
  </si>
  <si>
    <r>
      <rPr>
        <sz val="9"/>
        <rFont val="宋体"/>
        <family val="0"/>
      </rPr>
      <t>四、汇率变动对现金的影响</t>
    </r>
  </si>
  <si>
    <r>
      <rPr>
        <sz val="9"/>
        <rFont val="宋体"/>
        <family val="0"/>
      </rPr>
      <t>处置固定资产和无形资产所收回的现金</t>
    </r>
  </si>
  <si>
    <r>
      <rPr>
        <sz val="9"/>
        <rFont val="宋体"/>
        <family val="0"/>
      </rPr>
      <t>五、现金及现金等价物净增加额</t>
    </r>
  </si>
  <si>
    <t>上年数</t>
  </si>
  <si>
    <t>本年数</t>
  </si>
  <si>
    <r>
      <t xml:space="preserve">    </t>
    </r>
    <r>
      <rPr>
        <sz val="10"/>
        <rFont val="宋体"/>
        <family val="0"/>
      </rPr>
      <t>单位负责人：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复核：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0"/>
      </rPr>
      <t>制表：</t>
    </r>
  </si>
  <si>
    <r>
      <t>2015</t>
    </r>
    <r>
      <rPr>
        <sz val="10"/>
        <rFont val="宋体"/>
        <family val="0"/>
      </rPr>
      <t>年度</t>
    </r>
  </si>
  <si>
    <t>编制单位：李可染艺术基金会</t>
  </si>
  <si>
    <r>
      <rPr>
        <sz val="10"/>
        <rFont val="宋体"/>
        <family val="0"/>
      </rPr>
      <t>编制单位：李可染艺术基金会</t>
    </r>
    <r>
      <rPr>
        <sz val="10"/>
        <rFont val="Times New Roman"/>
        <family val="1"/>
      </rPr>
      <t xml:space="preserve">                             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                                                     </t>
    </r>
    <r>
      <rPr>
        <sz val="10"/>
        <rFont val="宋体"/>
        <family val="0"/>
      </rPr>
      <t>单位：元</t>
    </r>
    <r>
      <rPr>
        <sz val="10"/>
        <rFont val="Times New Roman"/>
        <family val="1"/>
      </rPr>
      <t xml:space="preserve">                                 </t>
    </r>
  </si>
  <si>
    <t>将其他应付款款调整至预付账款</t>
  </si>
  <si>
    <t>借：预付账款-蓝天绿地</t>
  </si>
  <si>
    <t>借：预付账款-香榭舍酒店</t>
  </si>
  <si>
    <t>贷：其他应付款-蓝天绿地</t>
  </si>
  <si>
    <t>贷“其他应付款-香榭舍酒店</t>
  </si>
  <si>
    <r>
      <rPr>
        <sz val="9"/>
        <rFont val="宋体"/>
        <family val="0"/>
      </rPr>
      <t>捐赠收入</t>
    </r>
    <r>
      <rPr>
        <sz val="9"/>
        <rFont val="Times New Roman"/>
        <family val="1"/>
      </rPr>
      <t>-</t>
    </r>
    <r>
      <rPr>
        <sz val="9"/>
        <rFont val="宋体"/>
        <family val="0"/>
      </rPr>
      <t>实物资产捐赠</t>
    </r>
    <r>
      <rPr>
        <sz val="9"/>
        <rFont val="Times New Roman"/>
        <family val="1"/>
      </rPr>
      <t>-</t>
    </r>
    <r>
      <rPr>
        <sz val="9"/>
        <rFont val="宋体"/>
        <family val="0"/>
      </rPr>
      <t>其他应付转捐赠收入</t>
    </r>
  </si>
  <si>
    <r>
      <rPr>
        <sz val="9"/>
        <rFont val="宋体"/>
        <family val="0"/>
      </rPr>
      <t>预付期末的</t>
    </r>
    <r>
      <rPr>
        <sz val="9"/>
        <rFont val="Times New Roman"/>
        <family val="1"/>
      </rPr>
      <t>15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+</t>
    </r>
    <r>
      <rPr>
        <sz val="9"/>
        <rFont val="宋体"/>
        <family val="0"/>
      </rPr>
      <t>管理费用及其他</t>
    </r>
  </si>
  <si>
    <t>减折旧</t>
  </si>
  <si>
    <r>
      <rPr>
        <sz val="9"/>
        <rFont val="宋体"/>
        <family val="0"/>
      </rPr>
      <t>捐赠项目成本</t>
    </r>
    <r>
      <rPr>
        <sz val="9"/>
        <rFont val="Times New Roman"/>
        <family val="1"/>
      </rPr>
      <t>-</t>
    </r>
    <r>
      <rPr>
        <sz val="9"/>
        <rFont val="宋体"/>
        <family val="0"/>
      </rPr>
      <t>预付期初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+</t>
    </r>
    <r>
      <rPr>
        <sz val="9"/>
        <rFont val="宋体"/>
        <family val="0"/>
      </rPr>
      <t>预付的</t>
    </r>
    <r>
      <rPr>
        <sz val="9"/>
        <rFont val="Times New Roman"/>
        <family val="1"/>
      </rPr>
      <t>1.3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+</t>
    </r>
    <r>
      <rPr>
        <sz val="9"/>
        <rFont val="宋体"/>
        <family val="0"/>
      </rPr>
      <t>待摊费用的未摊销的美术馆装修费和其他应付款的增加的差额</t>
    </r>
    <r>
      <rPr>
        <sz val="9"/>
        <rFont val="Times New Roman"/>
        <family val="1"/>
      </rPr>
      <t>-</t>
    </r>
    <r>
      <rPr>
        <sz val="9"/>
        <rFont val="宋体"/>
        <family val="0"/>
      </rPr>
      <t>实物资产捐赠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-</t>
    </r>
    <r>
      <rPr>
        <sz val="9"/>
        <rFont val="宋体"/>
        <family val="0"/>
      </rPr>
      <t>客户端摊销</t>
    </r>
    <r>
      <rPr>
        <sz val="9"/>
        <rFont val="Times New Roman"/>
        <family val="1"/>
      </rPr>
      <t>-</t>
    </r>
    <r>
      <rPr>
        <sz val="9"/>
        <rFont val="宋体"/>
        <family val="0"/>
      </rPr>
      <t>摊销装修费</t>
    </r>
  </si>
  <si>
    <r>
      <rPr>
        <b/>
        <sz val="14"/>
        <rFont val="宋体"/>
        <family val="0"/>
      </rPr>
      <t>资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负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债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</si>
</sst>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-* #,##0.00_-;\-* #,##0.00_-;_-* &quot;-&quot;??_-;_-@_-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  <numFmt numFmtId="184" formatCode="[$-804]yyyy&quot;年&quot;m&quot;月&quot;d&quot;日&quot;\ dddd"/>
    <numFmt numFmtId="185" formatCode="yyyy&quot;年&quot;m&quot;月&quot;;@"/>
    <numFmt numFmtId="186" formatCode="0.0%"/>
    <numFmt numFmtId="187" formatCode="_ * #,##0.000_ ;_ * \-#,##0.000_ ;_ * &quot;-&quot;???_ ;_ @_ "/>
    <numFmt numFmtId="188" formatCode="[$-804]yyyy&quot;年&quot;m&quot;月&quot;d&quot;日&quot;dddd"/>
    <numFmt numFmtId="189" formatCode="yyyy&quot;年&quot;m&quot;月&quot;d&quot;日&quot;;@"/>
  </numFmts>
  <fonts count="51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" borderId="5" applyNumberFormat="0" applyAlignment="0" applyProtection="0"/>
    <xf numFmtId="0" fontId="43" fillId="1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" borderId="8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2" borderId="14" xfId="0" applyFont="1" applyFill="1" applyBorder="1" applyAlignment="1" applyProtection="1">
      <alignment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43" fontId="4" fillId="2" borderId="15" xfId="50" applyFont="1" applyFill="1" applyBorder="1" applyAlignment="1" applyProtection="1">
      <alignment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43" fontId="4" fillId="2" borderId="15" xfId="50" applyFont="1" applyFill="1" applyBorder="1" applyAlignment="1" applyProtection="1">
      <alignment vertical="center"/>
      <protection locked="0"/>
    </xf>
    <xf numFmtId="43" fontId="4" fillId="2" borderId="16" xfId="5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/>
    </xf>
    <xf numFmtId="43" fontId="4" fillId="0" borderId="15" xfId="5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43" fontId="4" fillId="0" borderId="18" xfId="5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3" fontId="4" fillId="0" borderId="0" xfId="50" applyFont="1" applyBorder="1" applyAlignment="1">
      <alignment vertical="center"/>
    </xf>
    <xf numFmtId="43" fontId="4" fillId="0" borderId="0" xfId="50" applyFont="1" applyAlignment="1">
      <alignment vertical="center"/>
    </xf>
    <xf numFmtId="43" fontId="4" fillId="0" borderId="0" xfId="5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15" xfId="50" applyFont="1" applyBorder="1" applyAlignment="1">
      <alignment horizontal="center" vertical="center"/>
    </xf>
    <xf numFmtId="43" fontId="4" fillId="0" borderId="16" xfId="5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4" fillId="0" borderId="15" xfId="50" applyFont="1" applyBorder="1" applyAlignment="1">
      <alignment vertical="center"/>
    </xf>
    <xf numFmtId="43" fontId="4" fillId="0" borderId="16" xfId="5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3" fontId="3" fillId="0" borderId="0" xfId="50" applyFont="1" applyAlignment="1">
      <alignment vertical="center"/>
    </xf>
    <xf numFmtId="10" fontId="3" fillId="0" borderId="0" xfId="33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vertical="center" wrapText="1"/>
    </xf>
    <xf numFmtId="43" fontId="4" fillId="0" borderId="15" xfId="50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43" fontId="4" fillId="0" borderId="18" xfId="50" applyFont="1" applyBorder="1" applyAlignment="1">
      <alignment vertical="center"/>
    </xf>
    <xf numFmtId="43" fontId="4" fillId="0" borderId="19" xfId="5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50" applyFont="1" applyBorder="1" applyAlignment="1">
      <alignment vertical="center"/>
    </xf>
    <xf numFmtId="43" fontId="9" fillId="0" borderId="0" xfId="5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3" fontId="4" fillId="0" borderId="16" xfId="0" applyNumberFormat="1" applyFont="1" applyBorder="1" applyAlignment="1">
      <alignment horizontal="center" vertical="center"/>
    </xf>
    <xf numFmtId="43" fontId="4" fillId="2" borderId="16" xfId="0" applyNumberFormat="1" applyFont="1" applyFill="1" applyBorder="1" applyAlignment="1">
      <alignment horizontal="right" vertical="center"/>
    </xf>
    <xf numFmtId="43" fontId="10" fillId="0" borderId="16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left" vertical="center" shrinkToFit="1"/>
    </xf>
    <xf numFmtId="43" fontId="4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43" fontId="4" fillId="2" borderId="19" xfId="0" applyNumberFormat="1" applyFont="1" applyFill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3" fontId="3" fillId="0" borderId="20" xfId="50" applyFont="1" applyBorder="1" applyAlignment="1">
      <alignment horizontal="center" vertical="center"/>
    </xf>
    <xf numFmtId="43" fontId="3" fillId="0" borderId="22" xfId="50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0" xfId="5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89" fontId="4" fillId="0" borderId="10" xfId="0" applyNumberFormat="1" applyFont="1" applyBorder="1" applyAlignment="1" applyProtection="1">
      <alignment horizontal="center" vertical="center"/>
      <protection/>
    </xf>
    <xf numFmtId="43" fontId="4" fillId="0" borderId="12" xfId="50" applyFont="1" applyBorder="1" applyAlignment="1">
      <alignment horizontal="center" vertical="center"/>
    </xf>
    <xf numFmtId="43" fontId="4" fillId="0" borderId="13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2" borderId="14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43" fontId="4" fillId="2" borderId="15" xfId="50" applyFont="1" applyFill="1" applyBorder="1" applyAlignment="1" applyProtection="1">
      <alignment horizontal="center" vertical="center"/>
      <protection locked="0"/>
    </xf>
    <xf numFmtId="43" fontId="4" fillId="2" borderId="16" xfId="50" applyFont="1" applyFill="1" applyBorder="1" applyAlignment="1" applyProtection="1">
      <alignment horizontal="center" vertical="center"/>
      <protection locked="0"/>
    </xf>
    <xf numFmtId="43" fontId="4" fillId="0" borderId="15" xfId="50" applyFont="1" applyFill="1" applyBorder="1" applyAlignment="1" applyProtection="1">
      <alignment horizontal="center" vertical="center"/>
      <protection/>
    </xf>
    <xf numFmtId="43" fontId="4" fillId="0" borderId="16" xfId="50" applyFont="1" applyFill="1" applyBorder="1" applyAlignment="1" applyProtection="1">
      <alignment horizontal="center" vertical="center"/>
      <protection/>
    </xf>
    <xf numFmtId="43" fontId="4" fillId="2" borderId="15" xfId="50" applyFont="1" applyFill="1" applyBorder="1" applyAlignment="1" applyProtection="1">
      <alignment horizontal="center" vertical="center"/>
      <protection/>
    </xf>
    <xf numFmtId="43" fontId="4" fillId="2" borderId="16" xfId="50" applyFont="1" applyFill="1" applyBorder="1" applyAlignment="1" applyProtection="1">
      <alignment horizontal="center" vertical="center"/>
      <protection/>
    </xf>
    <xf numFmtId="43" fontId="4" fillId="0" borderId="18" xfId="50" applyFont="1" applyFill="1" applyBorder="1" applyAlignment="1" applyProtection="1">
      <alignment horizontal="center" vertical="center"/>
      <protection locked="0"/>
    </xf>
    <xf numFmtId="43" fontId="4" fillId="0" borderId="19" xfId="5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50390625" style="1" customWidth="1"/>
    <col min="2" max="3" width="10.50390625" style="1" customWidth="1"/>
    <col min="4" max="4" width="10.00390625" style="1" customWidth="1"/>
    <col min="5" max="5" width="16.875" style="1" customWidth="1"/>
    <col min="6" max="6" width="11.00390625" style="1" customWidth="1"/>
    <col min="7" max="7" width="10.875" style="1" customWidth="1"/>
    <col min="8" max="8" width="10.75390625" style="1" customWidth="1"/>
    <col min="9" max="16384" width="9.00390625" style="1" customWidth="1"/>
  </cols>
  <sheetData>
    <row r="1" spans="1:8" ht="18.75" customHeight="1">
      <c r="A1" s="109" t="s">
        <v>143</v>
      </c>
      <c r="B1" s="109"/>
      <c r="C1" s="109"/>
      <c r="D1" s="109"/>
      <c r="E1" s="109"/>
      <c r="F1" s="109"/>
      <c r="G1" s="109"/>
      <c r="H1" s="109"/>
    </row>
    <row r="2" spans="1:8" s="5" customFormat="1" ht="16.5" customHeight="1">
      <c r="A2" s="2"/>
      <c r="B2" s="3"/>
      <c r="C2" s="86"/>
      <c r="D2" s="86"/>
      <c r="E2" s="86"/>
      <c r="F2" s="86"/>
      <c r="G2" s="3"/>
      <c r="H2" s="4" t="s">
        <v>1</v>
      </c>
    </row>
    <row r="3" spans="1:8" s="5" customFormat="1" ht="17.25" customHeight="1">
      <c r="A3" s="100" t="s">
        <v>132</v>
      </c>
      <c r="B3" s="100"/>
      <c r="C3" s="88">
        <v>42369</v>
      </c>
      <c r="D3" s="88"/>
      <c r="E3" s="88"/>
      <c r="F3" s="7"/>
      <c r="G3" s="6"/>
      <c r="H3" s="8" t="s">
        <v>2</v>
      </c>
    </row>
    <row r="4" spans="1:8" s="13" customFormat="1" ht="19.5" customHeight="1">
      <c r="A4" s="9" t="s">
        <v>3</v>
      </c>
      <c r="B4" s="10" t="s">
        <v>4</v>
      </c>
      <c r="C4" s="11" t="s">
        <v>5</v>
      </c>
      <c r="D4" s="11" t="s">
        <v>6</v>
      </c>
      <c r="E4" s="10" t="s">
        <v>7</v>
      </c>
      <c r="F4" s="10" t="s">
        <v>4</v>
      </c>
      <c r="G4" s="11" t="s">
        <v>5</v>
      </c>
      <c r="H4" s="12" t="s">
        <v>6</v>
      </c>
    </row>
    <row r="5" spans="1:8" ht="19.5" customHeight="1">
      <c r="A5" s="14" t="s">
        <v>8</v>
      </c>
      <c r="B5" s="15"/>
      <c r="C5" s="16"/>
      <c r="D5" s="16"/>
      <c r="E5" s="17" t="s">
        <v>9</v>
      </c>
      <c r="F5" s="15"/>
      <c r="G5" s="18"/>
      <c r="H5" s="19"/>
    </row>
    <row r="6" spans="1:8" ht="19.5" customHeight="1">
      <c r="A6" s="20" t="s">
        <v>10</v>
      </c>
      <c r="B6" s="15">
        <v>1</v>
      </c>
      <c r="C6" s="18">
        <v>15817053.299999999</v>
      </c>
      <c r="D6" s="18">
        <f>20146.46+15000047.6</f>
        <v>15020194.06</v>
      </c>
      <c r="E6" s="17" t="s">
        <v>11</v>
      </c>
      <c r="F6" s="15">
        <v>61</v>
      </c>
      <c r="G6" s="18"/>
      <c r="H6" s="19"/>
    </row>
    <row r="7" spans="1:8" ht="19.5" customHeight="1">
      <c r="A7" s="14" t="s">
        <v>12</v>
      </c>
      <c r="B7" s="15">
        <v>2</v>
      </c>
      <c r="C7" s="18">
        <v>2000000</v>
      </c>
      <c r="D7" s="18">
        <v>2000000</v>
      </c>
      <c r="E7" s="17" t="s">
        <v>13</v>
      </c>
      <c r="F7" s="15">
        <v>62</v>
      </c>
      <c r="G7" s="101">
        <v>266412.56</v>
      </c>
      <c r="H7" s="102">
        <f>405991.8+'调整分录'!B4+'调整分录'!B5</f>
        <v>568991.8</v>
      </c>
    </row>
    <row r="8" spans="1:8" ht="19.5" customHeight="1">
      <c r="A8" s="14" t="s">
        <v>14</v>
      </c>
      <c r="B8" s="15">
        <v>3</v>
      </c>
      <c r="C8" s="18">
        <v>134280</v>
      </c>
      <c r="D8" s="18">
        <v>111880</v>
      </c>
      <c r="E8" s="17" t="s">
        <v>15</v>
      </c>
      <c r="F8" s="15">
        <v>63</v>
      </c>
      <c r="G8" s="103"/>
      <c r="H8" s="104"/>
    </row>
    <row r="9" spans="1:8" ht="19.5" customHeight="1">
      <c r="A9" s="20" t="s">
        <v>16</v>
      </c>
      <c r="B9" s="15">
        <v>4</v>
      </c>
      <c r="C9" s="18">
        <v>650000</v>
      </c>
      <c r="D9" s="18">
        <f>'调整分录'!B2+'调整分录'!B3</f>
        <v>163000</v>
      </c>
      <c r="E9" s="17" t="s">
        <v>17</v>
      </c>
      <c r="F9" s="15">
        <v>65</v>
      </c>
      <c r="G9" s="105">
        <v>23398.030000000002</v>
      </c>
      <c r="H9" s="106">
        <v>0</v>
      </c>
    </row>
    <row r="10" spans="1:8" ht="19.5" customHeight="1">
      <c r="A10" s="14" t="s">
        <v>18</v>
      </c>
      <c r="B10" s="15">
        <v>8</v>
      </c>
      <c r="C10" s="18"/>
      <c r="D10" s="18">
        <v>16000</v>
      </c>
      <c r="E10" s="17" t="s">
        <v>19</v>
      </c>
      <c r="F10" s="15">
        <v>66</v>
      </c>
      <c r="G10" s="101"/>
      <c r="H10" s="102"/>
    </row>
    <row r="11" spans="1:10" ht="19.5" customHeight="1">
      <c r="A11" s="14" t="s">
        <v>20</v>
      </c>
      <c r="B11" s="15">
        <v>9</v>
      </c>
      <c r="C11" s="18"/>
      <c r="D11" s="18">
        <v>992250</v>
      </c>
      <c r="E11" s="17" t="s">
        <v>21</v>
      </c>
      <c r="F11" s="15">
        <v>71</v>
      </c>
      <c r="G11" s="101"/>
      <c r="H11" s="102"/>
      <c r="J11" s="31">
        <f>D11-H7</f>
        <v>423258.19999999995</v>
      </c>
    </row>
    <row r="12" spans="1:8" ht="25.5" customHeight="1">
      <c r="A12" s="99" t="s">
        <v>22</v>
      </c>
      <c r="B12" s="15">
        <v>15</v>
      </c>
      <c r="C12" s="18"/>
      <c r="D12" s="18"/>
      <c r="E12" s="17" t="s">
        <v>23</v>
      </c>
      <c r="F12" s="15">
        <v>72</v>
      </c>
      <c r="G12" s="101"/>
      <c r="H12" s="102"/>
    </row>
    <row r="13" spans="1:8" ht="19.5" customHeight="1">
      <c r="A13" s="14" t="s">
        <v>24</v>
      </c>
      <c r="B13" s="15">
        <v>18</v>
      </c>
      <c r="C13" s="18"/>
      <c r="D13" s="18"/>
      <c r="E13" s="17" t="s">
        <v>25</v>
      </c>
      <c r="F13" s="15">
        <v>74</v>
      </c>
      <c r="G13" s="101"/>
      <c r="H13" s="102"/>
    </row>
    <row r="14" spans="1:8" ht="19.5" customHeight="1">
      <c r="A14" s="22" t="s">
        <v>26</v>
      </c>
      <c r="B14" s="15">
        <v>20</v>
      </c>
      <c r="C14" s="18">
        <f>SUM(C6:C13)</f>
        <v>18601333.299999997</v>
      </c>
      <c r="D14" s="18">
        <f>SUM(D6:D13)</f>
        <v>18303324.060000002</v>
      </c>
      <c r="E14" s="17" t="s">
        <v>27</v>
      </c>
      <c r="F14" s="15">
        <v>78</v>
      </c>
      <c r="G14" s="101"/>
      <c r="H14" s="102"/>
    </row>
    <row r="15" spans="1:8" ht="19.5" customHeight="1">
      <c r="A15" s="14"/>
      <c r="B15" s="15"/>
      <c r="C15" s="18"/>
      <c r="D15" s="18"/>
      <c r="E15" s="15" t="s">
        <v>28</v>
      </c>
      <c r="F15" s="15">
        <v>80</v>
      </c>
      <c r="G15" s="101">
        <f>SUM(G6:G14)</f>
        <v>289810.59</v>
      </c>
      <c r="H15" s="102">
        <f>SUM(H6:H14)</f>
        <v>568991.8</v>
      </c>
    </row>
    <row r="16" spans="1:8" ht="19.5" customHeight="1">
      <c r="A16" s="14" t="s">
        <v>29</v>
      </c>
      <c r="B16" s="15"/>
      <c r="C16" s="18"/>
      <c r="D16" s="18"/>
      <c r="E16" s="17"/>
      <c r="F16" s="15"/>
      <c r="G16" s="105"/>
      <c r="H16" s="106"/>
    </row>
    <row r="17" spans="1:8" ht="19.5" customHeight="1">
      <c r="A17" s="14" t="s">
        <v>30</v>
      </c>
      <c r="B17" s="15">
        <v>21</v>
      </c>
      <c r="C17" s="18"/>
      <c r="D17" s="18"/>
      <c r="E17" s="17" t="s">
        <v>31</v>
      </c>
      <c r="F17" s="15"/>
      <c r="G17" s="101"/>
      <c r="H17" s="102"/>
    </row>
    <row r="18" spans="1:8" ht="19.5" customHeight="1">
      <c r="A18" s="14" t="s">
        <v>32</v>
      </c>
      <c r="B18" s="15">
        <v>24</v>
      </c>
      <c r="C18" s="18"/>
      <c r="D18" s="18"/>
      <c r="E18" s="17" t="s">
        <v>33</v>
      </c>
      <c r="F18" s="15">
        <v>81</v>
      </c>
      <c r="G18" s="101"/>
      <c r="H18" s="102"/>
    </row>
    <row r="19" spans="1:8" ht="19.5" customHeight="1">
      <c r="A19" s="20" t="s">
        <v>34</v>
      </c>
      <c r="B19" s="15">
        <v>30</v>
      </c>
      <c r="C19" s="18">
        <f>C17+C18</f>
        <v>0</v>
      </c>
      <c r="D19" s="18">
        <f>D17+D18</f>
        <v>0</v>
      </c>
      <c r="E19" s="17" t="s">
        <v>35</v>
      </c>
      <c r="F19" s="15">
        <v>84</v>
      </c>
      <c r="G19" s="101"/>
      <c r="H19" s="102"/>
    </row>
    <row r="20" spans="1:8" ht="19.5" customHeight="1">
      <c r="A20" s="14" t="s">
        <v>36</v>
      </c>
      <c r="B20" s="15"/>
      <c r="C20" s="18"/>
      <c r="D20" s="18"/>
      <c r="E20" s="17" t="s">
        <v>37</v>
      </c>
      <c r="F20" s="15">
        <v>88</v>
      </c>
      <c r="G20" s="101"/>
      <c r="H20" s="102"/>
    </row>
    <row r="21" spans="1:8" ht="19.5" customHeight="1">
      <c r="A21" s="14" t="s">
        <v>38</v>
      </c>
      <c r="B21" s="15">
        <v>31</v>
      </c>
      <c r="C21" s="18">
        <v>2745925.59</v>
      </c>
      <c r="D21" s="18">
        <v>3178805.59</v>
      </c>
      <c r="E21" s="17" t="s">
        <v>39</v>
      </c>
      <c r="F21" s="15">
        <v>90</v>
      </c>
      <c r="G21" s="101">
        <f>SUM(G18:G20)</f>
        <v>0</v>
      </c>
      <c r="H21" s="102">
        <f>SUM(H18:H20)</f>
        <v>0</v>
      </c>
    </row>
    <row r="22" spans="1:8" ht="19.5" customHeight="1">
      <c r="A22" s="14" t="s">
        <v>40</v>
      </c>
      <c r="B22" s="15">
        <v>32</v>
      </c>
      <c r="C22" s="18">
        <v>1191379.7</v>
      </c>
      <c r="D22" s="18">
        <v>1398872.11</v>
      </c>
      <c r="E22" s="23"/>
      <c r="F22" s="15"/>
      <c r="G22" s="101"/>
      <c r="H22" s="102"/>
    </row>
    <row r="23" spans="1:8" ht="19.5" customHeight="1">
      <c r="A23" s="14" t="s">
        <v>41</v>
      </c>
      <c r="B23" s="15">
        <v>33</v>
      </c>
      <c r="C23" s="18">
        <f>C21-C22</f>
        <v>1554545.89</v>
      </c>
      <c r="D23" s="18">
        <f>D21-D22</f>
        <v>1779933.4799999997</v>
      </c>
      <c r="E23" s="17" t="s">
        <v>42</v>
      </c>
      <c r="F23" s="15"/>
      <c r="G23" s="105"/>
      <c r="H23" s="106"/>
    </row>
    <row r="24" spans="1:8" ht="19.5" customHeight="1">
      <c r="A24" s="24" t="s">
        <v>43</v>
      </c>
      <c r="B24" s="15">
        <v>34</v>
      </c>
      <c r="C24" s="21"/>
      <c r="D24" s="21"/>
      <c r="E24" s="17" t="s">
        <v>44</v>
      </c>
      <c r="F24" s="15">
        <v>91</v>
      </c>
      <c r="G24" s="101"/>
      <c r="H24" s="102"/>
    </row>
    <row r="25" spans="1:8" ht="19.5" customHeight="1">
      <c r="A25" s="14" t="s">
        <v>45</v>
      </c>
      <c r="B25" s="15">
        <v>35</v>
      </c>
      <c r="C25" s="16">
        <v>1095720</v>
      </c>
      <c r="D25" s="16">
        <v>1095720</v>
      </c>
      <c r="E25" s="17" t="s">
        <v>46</v>
      </c>
      <c r="F25" s="15">
        <v>100</v>
      </c>
      <c r="G25" s="101">
        <f>G15+G21+G24</f>
        <v>289810.59</v>
      </c>
      <c r="H25" s="102">
        <f>H15+H21+H24</f>
        <v>568991.8</v>
      </c>
    </row>
    <row r="26" spans="1:8" ht="19.5" customHeight="1">
      <c r="A26" s="14" t="s">
        <v>47</v>
      </c>
      <c r="B26" s="15">
        <v>38</v>
      </c>
      <c r="C26" s="18"/>
      <c r="D26" s="18"/>
      <c r="E26" s="17"/>
      <c r="F26" s="15"/>
      <c r="G26" s="101"/>
      <c r="H26" s="102"/>
    </row>
    <row r="27" spans="1:8" ht="19.5" customHeight="1">
      <c r="A27" s="22" t="s">
        <v>48</v>
      </c>
      <c r="B27" s="15">
        <v>40</v>
      </c>
      <c r="C27" s="18">
        <f>C23+C24+C25+C26</f>
        <v>2650265.8899999997</v>
      </c>
      <c r="D27" s="18">
        <f>D23+D24+D25+D26</f>
        <v>2875653.4799999995</v>
      </c>
      <c r="E27" s="17"/>
      <c r="F27" s="15"/>
      <c r="G27" s="101"/>
      <c r="H27" s="102"/>
    </row>
    <row r="28" spans="1:8" ht="19.5" customHeight="1">
      <c r="A28" s="14"/>
      <c r="B28" s="15"/>
      <c r="C28" s="18"/>
      <c r="D28" s="18"/>
      <c r="E28" s="17" t="s">
        <v>49</v>
      </c>
      <c r="F28" s="15"/>
      <c r="G28" s="101"/>
      <c r="H28" s="102"/>
    </row>
    <row r="29" spans="1:8" ht="19.5" customHeight="1">
      <c r="A29" s="20" t="s">
        <v>50</v>
      </c>
      <c r="B29" s="15"/>
      <c r="C29" s="18"/>
      <c r="D29" s="18"/>
      <c r="E29" s="25" t="s">
        <v>51</v>
      </c>
      <c r="F29" s="15">
        <v>101</v>
      </c>
      <c r="G29" s="101">
        <v>21086788.6</v>
      </c>
      <c r="H29" s="102">
        <f>G29+'业务活动表'!F14-'业务活动表'!F25</f>
        <v>20691205.740000002</v>
      </c>
    </row>
    <row r="30" spans="1:8" ht="19.5" customHeight="1">
      <c r="A30" s="14" t="s">
        <v>52</v>
      </c>
      <c r="B30" s="15">
        <v>41</v>
      </c>
      <c r="C30" s="16">
        <v>125000</v>
      </c>
      <c r="D30" s="16">
        <v>81220</v>
      </c>
      <c r="E30" s="25" t="s">
        <v>53</v>
      </c>
      <c r="F30" s="15">
        <v>105</v>
      </c>
      <c r="G30" s="101"/>
      <c r="H30" s="102"/>
    </row>
    <row r="31" spans="1:8" ht="19.5" customHeight="1">
      <c r="A31" s="14"/>
      <c r="B31" s="15"/>
      <c r="C31" s="16"/>
      <c r="D31" s="16"/>
      <c r="E31" s="15" t="s">
        <v>54</v>
      </c>
      <c r="F31" s="15">
        <v>110</v>
      </c>
      <c r="G31" s="101">
        <f>G29+G30</f>
        <v>21086788.6</v>
      </c>
      <c r="H31" s="102">
        <f>H29+H30</f>
        <v>20691205.740000002</v>
      </c>
    </row>
    <row r="32" spans="1:8" ht="19.5" customHeight="1">
      <c r="A32" s="14" t="s">
        <v>55</v>
      </c>
      <c r="B32" s="15"/>
      <c r="C32" s="18"/>
      <c r="D32" s="18"/>
      <c r="E32" s="23"/>
      <c r="F32" s="15"/>
      <c r="G32" s="101"/>
      <c r="H32" s="102"/>
    </row>
    <row r="33" spans="1:8" ht="19.5" customHeight="1">
      <c r="A33" s="14" t="s">
        <v>56</v>
      </c>
      <c r="B33" s="15">
        <v>51</v>
      </c>
      <c r="C33" s="18"/>
      <c r="D33" s="18"/>
      <c r="E33" s="17"/>
      <c r="F33" s="15"/>
      <c r="G33" s="101"/>
      <c r="H33" s="102"/>
    </row>
    <row r="34" spans="1:8" ht="19.5" customHeight="1">
      <c r="A34" s="26"/>
      <c r="B34" s="15"/>
      <c r="C34" s="18"/>
      <c r="D34" s="18"/>
      <c r="E34" s="17"/>
      <c r="F34" s="15"/>
      <c r="G34" s="101"/>
      <c r="H34" s="102"/>
    </row>
    <row r="35" spans="1:8" s="30" customFormat="1" ht="20.25" customHeight="1">
      <c r="A35" s="27" t="s">
        <v>57</v>
      </c>
      <c r="B35" s="28">
        <v>60</v>
      </c>
      <c r="C35" s="29">
        <f>C14+C19+C27+C30+C33</f>
        <v>21376599.189999998</v>
      </c>
      <c r="D35" s="29">
        <f>D14+D19+D27+D30+D33</f>
        <v>21260197.540000003</v>
      </c>
      <c r="E35" s="28" t="s">
        <v>58</v>
      </c>
      <c r="F35" s="28">
        <v>120</v>
      </c>
      <c r="G35" s="107">
        <f>G25+G31</f>
        <v>21376599.19</v>
      </c>
      <c r="H35" s="108">
        <f>H25+H31</f>
        <v>21260197.540000003</v>
      </c>
    </row>
    <row r="36" spans="1:8" s="5" customFormat="1" ht="21.75" customHeight="1">
      <c r="A36" s="87" t="s">
        <v>59</v>
      </c>
      <c r="B36" s="87"/>
      <c r="C36" s="87"/>
      <c r="D36" s="87"/>
      <c r="E36" s="87"/>
      <c r="F36" s="87"/>
      <c r="G36" s="87"/>
      <c r="H36" s="87"/>
    </row>
    <row r="37" spans="3:8" ht="16.5" customHeight="1">
      <c r="C37" s="31"/>
      <c r="D37" s="31"/>
      <c r="G37" s="31">
        <f>C35-G35</f>
        <v>0</v>
      </c>
      <c r="H37" s="31">
        <f>D35-H35</f>
        <v>0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1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5">
    <mergeCell ref="A1:H1"/>
    <mergeCell ref="C2:F2"/>
    <mergeCell ref="A36:H36"/>
    <mergeCell ref="C3:E3"/>
    <mergeCell ref="A3:B3"/>
  </mergeCells>
  <printOptions horizontalCentered="1" verticalCentered="1"/>
  <pageMargins left="0.3937007874015748" right="0.1968503937007874" top="0.7874015748031497" bottom="0.3937007874015748" header="0.5118110236220472" footer="0.31496062992125984"/>
  <pageSetup horizontalDpi="300" verticalDpi="300" orientation="portrait" paperSize="9" scale="95" r:id="rId1"/>
  <headerFooter scaleWithDoc="0">
    <oddFooter>&amp;C&amp;9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22" sqref="F22"/>
    </sheetView>
  </sheetViews>
  <sheetFormatPr defaultColWidth="9.00390625" defaultRowHeight="19.5" customHeight="1"/>
  <cols>
    <col min="1" max="1" width="21.50390625" style="32" customWidth="1"/>
    <col min="2" max="2" width="6.25390625" style="55" customWidth="1"/>
    <col min="3" max="3" width="11.50390625" style="56" customWidth="1"/>
    <col min="4" max="4" width="9.75390625" style="56" customWidth="1"/>
    <col min="5" max="5" width="11.25390625" style="57" customWidth="1"/>
    <col min="6" max="6" width="11.625" style="57" customWidth="1"/>
    <col min="7" max="7" width="8.25390625" style="57" customWidth="1"/>
    <col min="8" max="8" width="11.50390625" style="57" customWidth="1"/>
    <col min="9" max="9" width="19.50390625" style="32" customWidth="1"/>
    <col min="10" max="10" width="13.125" style="32" customWidth="1"/>
    <col min="11" max="11" width="11.00390625" style="32" bestFit="1" customWidth="1"/>
    <col min="12" max="16384" width="9.00390625" style="32" customWidth="1"/>
  </cols>
  <sheetData>
    <row r="1" spans="1:8" ht="22.5">
      <c r="A1" s="85" t="s">
        <v>60</v>
      </c>
      <c r="B1" s="85"/>
      <c r="C1" s="85"/>
      <c r="D1" s="85"/>
      <c r="E1" s="85"/>
      <c r="F1" s="85"/>
      <c r="G1" s="85"/>
      <c r="H1" s="85"/>
    </row>
    <row r="2" spans="2:8" s="5" customFormat="1" ht="18" customHeight="1">
      <c r="B2" s="13"/>
      <c r="C2" s="33"/>
      <c r="D2" s="33"/>
      <c r="E2" s="34"/>
      <c r="F2" s="34" t="s">
        <v>61</v>
      </c>
      <c r="G2" s="34"/>
      <c r="H2" s="35" t="s">
        <v>62</v>
      </c>
    </row>
    <row r="3" spans="1:8" s="5" customFormat="1" ht="18" customHeight="1">
      <c r="A3" s="36" t="str">
        <f>'资产负债表'!A3</f>
        <v>编制单位：李可染艺术基金会</v>
      </c>
      <c r="B3" s="36"/>
      <c r="C3" s="95" t="s">
        <v>131</v>
      </c>
      <c r="D3" s="95"/>
      <c r="E3" s="95"/>
      <c r="F3" s="36"/>
      <c r="G3" s="36"/>
      <c r="H3" s="35" t="s">
        <v>63</v>
      </c>
    </row>
    <row r="4" spans="1:8" s="5" customFormat="1" ht="25.5" customHeight="1">
      <c r="A4" s="91" t="s">
        <v>64</v>
      </c>
      <c r="B4" s="93" t="s">
        <v>65</v>
      </c>
      <c r="C4" s="89" t="s">
        <v>66</v>
      </c>
      <c r="D4" s="89"/>
      <c r="E4" s="89"/>
      <c r="F4" s="89" t="s">
        <v>67</v>
      </c>
      <c r="G4" s="89"/>
      <c r="H4" s="90"/>
    </row>
    <row r="5" spans="1:8" s="5" customFormat="1" ht="25.5" customHeight="1">
      <c r="A5" s="92"/>
      <c r="B5" s="94"/>
      <c r="C5" s="39" t="s">
        <v>68</v>
      </c>
      <c r="D5" s="39" t="s">
        <v>69</v>
      </c>
      <c r="E5" s="39" t="s">
        <v>70</v>
      </c>
      <c r="F5" s="39" t="s">
        <v>68</v>
      </c>
      <c r="G5" s="39" t="s">
        <v>69</v>
      </c>
      <c r="H5" s="40" t="s">
        <v>70</v>
      </c>
    </row>
    <row r="6" spans="1:8" s="1" customFormat="1" ht="25.5" customHeight="1">
      <c r="A6" s="41" t="s">
        <v>71</v>
      </c>
      <c r="B6" s="42"/>
      <c r="C6" s="43"/>
      <c r="D6" s="39"/>
      <c r="E6" s="43"/>
      <c r="F6" s="43"/>
      <c r="G6" s="43"/>
      <c r="H6" s="44"/>
    </row>
    <row r="7" spans="1:8" s="1" customFormat="1" ht="25.5" customHeight="1">
      <c r="A7" s="58" t="s">
        <v>77</v>
      </c>
      <c r="B7" s="42">
        <v>1</v>
      </c>
      <c r="C7" s="43">
        <v>3335000</v>
      </c>
      <c r="D7" s="39"/>
      <c r="E7" s="43">
        <f aca="true" t="shared" si="0" ref="E7:E13">C7+D7</f>
        <v>3335000</v>
      </c>
      <c r="F7" s="43">
        <v>2159520.76</v>
      </c>
      <c r="G7" s="43"/>
      <c r="H7" s="44">
        <f>F7+G7</f>
        <v>2159520.76</v>
      </c>
    </row>
    <row r="8" spans="1:8" s="1" customFormat="1" ht="25.5" customHeight="1">
      <c r="A8" s="41" t="s">
        <v>78</v>
      </c>
      <c r="B8" s="42">
        <v>2</v>
      </c>
      <c r="C8" s="43"/>
      <c r="D8" s="39"/>
      <c r="E8" s="43">
        <f t="shared" si="0"/>
        <v>0</v>
      </c>
      <c r="F8" s="43"/>
      <c r="G8" s="43"/>
      <c r="H8" s="44">
        <f aca="true" t="shared" si="1" ref="H8:H13">F8+G8</f>
        <v>0</v>
      </c>
    </row>
    <row r="9" spans="1:11" s="1" customFormat="1" ht="25.5" customHeight="1">
      <c r="A9" s="59" t="s">
        <v>79</v>
      </c>
      <c r="B9" s="42">
        <v>3</v>
      </c>
      <c r="C9" s="43">
        <v>316496.52</v>
      </c>
      <c r="D9" s="39"/>
      <c r="E9" s="43">
        <f t="shared" si="0"/>
        <v>316496.52</v>
      </c>
      <c r="F9" s="43">
        <v>241218.66</v>
      </c>
      <c r="G9" s="43"/>
      <c r="H9" s="44">
        <f t="shared" si="1"/>
        <v>241218.66</v>
      </c>
      <c r="K9" s="46"/>
    </row>
    <row r="10" spans="1:11" s="1" customFormat="1" ht="25.5" customHeight="1">
      <c r="A10" s="60" t="s">
        <v>80</v>
      </c>
      <c r="B10" s="42">
        <v>4</v>
      </c>
      <c r="C10" s="43"/>
      <c r="D10" s="39"/>
      <c r="E10" s="43">
        <f t="shared" si="0"/>
        <v>0</v>
      </c>
      <c r="F10" s="43"/>
      <c r="G10" s="43"/>
      <c r="H10" s="44">
        <f t="shared" si="1"/>
        <v>0</v>
      </c>
      <c r="I10" s="31"/>
      <c r="J10" s="47"/>
      <c r="K10" s="46"/>
    </row>
    <row r="11" spans="1:11" s="1" customFormat="1" ht="25.5" customHeight="1">
      <c r="A11" s="60" t="s">
        <v>81</v>
      </c>
      <c r="B11" s="42">
        <v>5</v>
      </c>
      <c r="C11" s="43"/>
      <c r="D11" s="39"/>
      <c r="E11" s="43">
        <f t="shared" si="0"/>
        <v>0</v>
      </c>
      <c r="F11" s="43"/>
      <c r="G11" s="43"/>
      <c r="H11" s="44">
        <f t="shared" si="1"/>
        <v>0</v>
      </c>
      <c r="I11" s="48"/>
      <c r="J11" s="47"/>
      <c r="K11" s="46"/>
    </row>
    <row r="12" spans="1:11" s="1" customFormat="1" ht="25.5" customHeight="1">
      <c r="A12" s="60" t="s">
        <v>82</v>
      </c>
      <c r="B12" s="42">
        <v>6</v>
      </c>
      <c r="C12" s="43">
        <v>420221.91</v>
      </c>
      <c r="D12" s="39"/>
      <c r="E12" s="43">
        <f t="shared" si="0"/>
        <v>420221.91</v>
      </c>
      <c r="F12" s="43">
        <v>73013.7</v>
      </c>
      <c r="G12" s="43"/>
      <c r="H12" s="44">
        <f t="shared" si="1"/>
        <v>73013.7</v>
      </c>
      <c r="I12" s="46"/>
      <c r="J12" s="47"/>
      <c r="K12" s="46"/>
    </row>
    <row r="13" spans="1:11" s="1" customFormat="1" ht="25.5" customHeight="1">
      <c r="A13" s="60" t="s">
        <v>83</v>
      </c>
      <c r="B13" s="42">
        <v>9</v>
      </c>
      <c r="C13" s="43">
        <v>39451.57</v>
      </c>
      <c r="D13" s="39"/>
      <c r="E13" s="43">
        <f t="shared" si="0"/>
        <v>39451.57</v>
      </c>
      <c r="F13" s="43">
        <v>95165.04</v>
      </c>
      <c r="G13" s="43"/>
      <c r="H13" s="44">
        <f t="shared" si="1"/>
        <v>95165.04</v>
      </c>
      <c r="I13" s="46"/>
      <c r="J13" s="47"/>
      <c r="K13" s="46"/>
    </row>
    <row r="14" spans="1:10" s="1" customFormat="1" ht="25.5" customHeight="1">
      <c r="A14" s="45" t="s">
        <v>72</v>
      </c>
      <c r="B14" s="42">
        <v>11</v>
      </c>
      <c r="C14" s="43">
        <f>SUM(C7:C13)</f>
        <v>4111170</v>
      </c>
      <c r="D14" s="43">
        <f>SUM(D7:D13)</f>
        <v>0</v>
      </c>
      <c r="E14" s="43">
        <f>SUM(E7:E13)</f>
        <v>4111170</v>
      </c>
      <c r="F14" s="43">
        <f>SUM(F7:F13)</f>
        <v>2568918.16</v>
      </c>
      <c r="G14" s="43">
        <f>SUM(G7:G13)</f>
        <v>0</v>
      </c>
      <c r="H14" s="44">
        <f>F14+G14</f>
        <v>2568918.16</v>
      </c>
      <c r="I14" s="46"/>
      <c r="J14" s="47"/>
    </row>
    <row r="15" spans="1:10" s="1" customFormat="1" ht="25.5" customHeight="1">
      <c r="A15" s="41" t="s">
        <v>73</v>
      </c>
      <c r="B15" s="42"/>
      <c r="C15" s="43"/>
      <c r="D15" s="39"/>
      <c r="E15" s="43"/>
      <c r="F15" s="43"/>
      <c r="G15" s="43"/>
      <c r="H15" s="44"/>
      <c r="J15" s="31"/>
    </row>
    <row r="16" spans="1:9" s="1" customFormat="1" ht="25.5" customHeight="1">
      <c r="A16" s="58" t="s">
        <v>84</v>
      </c>
      <c r="B16" s="42">
        <v>12</v>
      </c>
      <c r="C16" s="43">
        <f aca="true" t="shared" si="2" ref="C16:H16">SUM(C17:C21)</f>
        <v>4277368.54</v>
      </c>
      <c r="D16" s="43">
        <f t="shared" si="2"/>
        <v>0</v>
      </c>
      <c r="E16" s="43">
        <f>SUM(E17:E21)</f>
        <v>4277368.54</v>
      </c>
      <c r="F16" s="43">
        <f t="shared" si="2"/>
        <v>2848441.47</v>
      </c>
      <c r="G16" s="43">
        <f t="shared" si="2"/>
        <v>0</v>
      </c>
      <c r="H16" s="44">
        <f t="shared" si="2"/>
        <v>2848441.47</v>
      </c>
      <c r="I16" s="47"/>
    </row>
    <row r="17" spans="1:8" s="1" customFormat="1" ht="25.5" customHeight="1">
      <c r="A17" s="58" t="s">
        <v>85</v>
      </c>
      <c r="B17" s="42">
        <v>13</v>
      </c>
      <c r="C17" s="43">
        <v>4089863.23</v>
      </c>
      <c r="D17" s="39"/>
      <c r="E17" s="43">
        <f aca="true" t="shared" si="3" ref="E17:E24">C17+D17</f>
        <v>4089863.23</v>
      </c>
      <c r="F17" s="43">
        <v>2663169.72</v>
      </c>
      <c r="G17" s="43"/>
      <c r="H17" s="44">
        <f aca="true" t="shared" si="4" ref="H17:H24">F17+G17</f>
        <v>2663169.72</v>
      </c>
    </row>
    <row r="18" spans="1:8" s="1" customFormat="1" ht="25.5" customHeight="1">
      <c r="A18" s="41" t="s">
        <v>86</v>
      </c>
      <c r="B18" s="42">
        <v>14</v>
      </c>
      <c r="C18" s="43">
        <v>145848.63</v>
      </c>
      <c r="D18" s="39"/>
      <c r="E18" s="43">
        <f t="shared" si="3"/>
        <v>145848.63</v>
      </c>
      <c r="F18" s="43">
        <v>151707.23</v>
      </c>
      <c r="G18" s="43"/>
      <c r="H18" s="44">
        <f t="shared" si="4"/>
        <v>151707.23</v>
      </c>
    </row>
    <row r="19" spans="1:8" s="1" customFormat="1" ht="25.5" customHeight="1">
      <c r="A19" s="41" t="s">
        <v>87</v>
      </c>
      <c r="B19" s="42">
        <v>15</v>
      </c>
      <c r="C19" s="43"/>
      <c r="D19" s="39"/>
      <c r="E19" s="43">
        <f t="shared" si="3"/>
        <v>0</v>
      </c>
      <c r="F19" s="43"/>
      <c r="G19" s="43"/>
      <c r="H19" s="44">
        <f t="shared" si="4"/>
        <v>0</v>
      </c>
    </row>
    <row r="20" spans="1:8" s="1" customFormat="1" ht="25.5" customHeight="1">
      <c r="A20" s="41" t="s">
        <v>88</v>
      </c>
      <c r="B20" s="42">
        <v>16</v>
      </c>
      <c r="C20" s="43"/>
      <c r="D20" s="39"/>
      <c r="E20" s="43">
        <f t="shared" si="3"/>
        <v>0</v>
      </c>
      <c r="F20" s="43"/>
      <c r="G20" s="43"/>
      <c r="H20" s="44">
        <f t="shared" si="4"/>
        <v>0</v>
      </c>
    </row>
    <row r="21" spans="1:8" s="1" customFormat="1" ht="25.5" customHeight="1">
      <c r="A21" s="41" t="s">
        <v>89</v>
      </c>
      <c r="B21" s="42">
        <v>17</v>
      </c>
      <c r="C21" s="43">
        <v>41656.68</v>
      </c>
      <c r="D21" s="39"/>
      <c r="E21" s="43">
        <f t="shared" si="3"/>
        <v>41656.68</v>
      </c>
      <c r="F21" s="43">
        <v>33564.52</v>
      </c>
      <c r="G21" s="43"/>
      <c r="H21" s="44">
        <f t="shared" si="4"/>
        <v>33564.52</v>
      </c>
    </row>
    <row r="22" spans="1:9" s="1" customFormat="1" ht="25.5" customHeight="1">
      <c r="A22" s="58" t="s">
        <v>90</v>
      </c>
      <c r="B22" s="42">
        <v>21</v>
      </c>
      <c r="C22" s="43">
        <v>123725.8</v>
      </c>
      <c r="D22" s="43"/>
      <c r="E22" s="43">
        <f t="shared" si="3"/>
        <v>123725.8</v>
      </c>
      <c r="F22" s="43">
        <v>245308.11</v>
      </c>
      <c r="G22" s="43"/>
      <c r="H22" s="44">
        <f t="shared" si="4"/>
        <v>245308.11</v>
      </c>
      <c r="I22" s="47"/>
    </row>
    <row r="23" spans="1:8" s="1" customFormat="1" ht="25.5" customHeight="1">
      <c r="A23" s="58" t="s">
        <v>91</v>
      </c>
      <c r="B23" s="42">
        <v>24</v>
      </c>
      <c r="C23" s="43">
        <v>-22388.67</v>
      </c>
      <c r="D23" s="39"/>
      <c r="E23" s="43">
        <f t="shared" si="3"/>
        <v>-22388.67</v>
      </c>
      <c r="F23" s="43">
        <v>-129248.56</v>
      </c>
      <c r="G23" s="43"/>
      <c r="H23" s="44">
        <f t="shared" si="4"/>
        <v>-129248.56</v>
      </c>
    </row>
    <row r="24" spans="1:10" s="1" customFormat="1" ht="25.5" customHeight="1">
      <c r="A24" s="58" t="s">
        <v>92</v>
      </c>
      <c r="B24" s="42">
        <v>28</v>
      </c>
      <c r="C24" s="43"/>
      <c r="D24" s="39"/>
      <c r="E24" s="43">
        <f t="shared" si="3"/>
        <v>0</v>
      </c>
      <c r="F24" s="43"/>
      <c r="G24" s="43"/>
      <c r="H24" s="44">
        <f t="shared" si="4"/>
        <v>0</v>
      </c>
      <c r="J24" s="1" t="s">
        <v>0</v>
      </c>
    </row>
    <row r="25" spans="1:8" s="1" customFormat="1" ht="25.5" customHeight="1">
      <c r="A25" s="45" t="s">
        <v>74</v>
      </c>
      <c r="B25" s="42">
        <v>35</v>
      </c>
      <c r="C25" s="43">
        <f aca="true" t="shared" si="5" ref="C25:H25">C16+C22+C23+C24</f>
        <v>4378705.67</v>
      </c>
      <c r="D25" s="43">
        <f t="shared" si="5"/>
        <v>0</v>
      </c>
      <c r="E25" s="43">
        <f t="shared" si="5"/>
        <v>4378705.67</v>
      </c>
      <c r="F25" s="43">
        <f t="shared" si="5"/>
        <v>2964501.02</v>
      </c>
      <c r="G25" s="43">
        <f t="shared" si="5"/>
        <v>0</v>
      </c>
      <c r="H25" s="44">
        <f t="shared" si="5"/>
        <v>2964501.02</v>
      </c>
    </row>
    <row r="26" spans="1:8" s="1" customFormat="1" ht="40.5" customHeight="1">
      <c r="A26" s="49" t="s">
        <v>75</v>
      </c>
      <c r="B26" s="42">
        <v>40</v>
      </c>
      <c r="C26" s="43"/>
      <c r="D26" s="39"/>
      <c r="E26" s="43">
        <f>SUM(C26:D26)</f>
        <v>0</v>
      </c>
      <c r="F26" s="50"/>
      <c r="G26" s="50"/>
      <c r="H26" s="44">
        <f>SUM(F26:G26)</f>
        <v>0</v>
      </c>
    </row>
    <row r="27" spans="1:8" s="1" customFormat="1" ht="42" customHeight="1">
      <c r="A27" s="51" t="s">
        <v>76</v>
      </c>
      <c r="B27" s="52">
        <v>45</v>
      </c>
      <c r="C27" s="53">
        <f aca="true" t="shared" si="6" ref="C27:H27">C14-C25+C26</f>
        <v>-267535.6699999999</v>
      </c>
      <c r="D27" s="53">
        <f t="shared" si="6"/>
        <v>0</v>
      </c>
      <c r="E27" s="53">
        <f t="shared" si="6"/>
        <v>-267535.6699999999</v>
      </c>
      <c r="F27" s="53">
        <f t="shared" si="6"/>
        <v>-395582.85999999987</v>
      </c>
      <c r="G27" s="53">
        <f t="shared" si="6"/>
        <v>0</v>
      </c>
      <c r="H27" s="54">
        <f t="shared" si="6"/>
        <v>-395582.85999999987</v>
      </c>
    </row>
    <row r="28" spans="1:11" s="1" customFormat="1" ht="27.75" customHeight="1">
      <c r="A28" s="87" t="s">
        <v>59</v>
      </c>
      <c r="B28" s="87"/>
      <c r="C28" s="87"/>
      <c r="D28" s="87"/>
      <c r="E28" s="87"/>
      <c r="F28" s="87"/>
      <c r="G28" s="87"/>
      <c r="H28" s="87"/>
      <c r="K28" s="32"/>
    </row>
    <row r="29" ht="20.25" customHeight="1">
      <c r="H29" s="34">
        <f>'资产负债表'!H31-'资产负债表'!G31</f>
        <v>-395582.8599999994</v>
      </c>
    </row>
    <row r="30" ht="19.5" customHeight="1">
      <c r="H30" s="57">
        <f>H27-H29</f>
        <v>-4.656612873077393E-10</v>
      </c>
    </row>
  </sheetData>
  <sheetProtection/>
  <mergeCells count="7">
    <mergeCell ref="A28:H28"/>
    <mergeCell ref="A1:H1"/>
    <mergeCell ref="C4:E4"/>
    <mergeCell ref="F4:H4"/>
    <mergeCell ref="A4:A5"/>
    <mergeCell ref="B4:B5"/>
    <mergeCell ref="C3:E3"/>
  </mergeCells>
  <printOptions horizontalCentered="1" verticalCentered="1"/>
  <pageMargins left="0.3937007874015748" right="0.1968503937007874" top="0.7874015748031497" bottom="0.3937007874015748" header="0.5118110236220472" footer="0.31496062992125984"/>
  <pageSetup horizontalDpi="300" verticalDpi="300" orientation="portrait" paperSize="9" scale="95" r:id="rId1"/>
  <headerFooter scaleWithDoc="0" alignWithMargins="0">
    <oddFooter>&amp;C&amp;10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10" sqref="I10"/>
    </sheetView>
  </sheetViews>
  <sheetFormatPr defaultColWidth="9.00390625" defaultRowHeight="21.75" customHeight="1"/>
  <cols>
    <col min="1" max="1" width="32.125" style="5" customWidth="1"/>
    <col min="2" max="2" width="4.50390625" style="5" bestFit="1" customWidth="1"/>
    <col min="3" max="3" width="15.875" style="5" customWidth="1"/>
    <col min="4" max="4" width="15.50390625" style="5" customWidth="1"/>
    <col min="5" max="16384" width="9.00390625" style="5" customWidth="1"/>
  </cols>
  <sheetData>
    <row r="1" spans="1:4" ht="22.5">
      <c r="A1" s="96" t="s">
        <v>93</v>
      </c>
      <c r="B1" s="96"/>
      <c r="C1" s="96"/>
      <c r="D1" s="96"/>
    </row>
    <row r="2" spans="1:4" ht="15" customHeight="1">
      <c r="A2" s="61"/>
      <c r="B2" s="61"/>
      <c r="C2" s="61"/>
      <c r="D2" s="62" t="s">
        <v>94</v>
      </c>
    </row>
    <row r="3" spans="1:4" ht="15" customHeight="1">
      <c r="A3" s="97" t="s">
        <v>133</v>
      </c>
      <c r="B3" s="98"/>
      <c r="C3" s="98"/>
      <c r="D3" s="98"/>
    </row>
    <row r="4" spans="1:4" ht="16.5" customHeight="1">
      <c r="A4" s="37" t="s">
        <v>95</v>
      </c>
      <c r="B4" s="38" t="s">
        <v>65</v>
      </c>
      <c r="C4" s="78" t="s">
        <v>128</v>
      </c>
      <c r="D4" s="79" t="s">
        <v>129</v>
      </c>
    </row>
    <row r="5" spans="1:4" s="1" customFormat="1" ht="16.5" customHeight="1">
      <c r="A5" s="41" t="s">
        <v>96</v>
      </c>
      <c r="B5" s="42"/>
      <c r="C5" s="77"/>
      <c r="D5" s="63"/>
    </row>
    <row r="6" spans="1:5" s="1" customFormat="1" ht="16.5" customHeight="1">
      <c r="A6" s="41" t="s">
        <v>97</v>
      </c>
      <c r="B6" s="42">
        <v>1</v>
      </c>
      <c r="C6" s="80"/>
      <c r="D6" s="64">
        <f>'业务活动表'!H7-1500000-39520.76</f>
        <v>619999.9999999998</v>
      </c>
      <c r="E6" s="1" t="s">
        <v>139</v>
      </c>
    </row>
    <row r="7" spans="1:4" s="1" customFormat="1" ht="16.5" customHeight="1">
      <c r="A7" s="41" t="s">
        <v>98</v>
      </c>
      <c r="B7" s="42">
        <v>2</v>
      </c>
      <c r="C7" s="80">
        <v>0</v>
      </c>
      <c r="D7" s="64">
        <f>'业务活动表'!H8</f>
        <v>0</v>
      </c>
    </row>
    <row r="8" spans="1:4" s="1" customFormat="1" ht="16.5" customHeight="1">
      <c r="A8" s="41" t="s">
        <v>99</v>
      </c>
      <c r="B8" s="42">
        <v>3</v>
      </c>
      <c r="C8" s="80">
        <v>316496.52</v>
      </c>
      <c r="D8" s="64">
        <f>'业务活动表'!H9</f>
        <v>241218.66</v>
      </c>
    </row>
    <row r="9" spans="1:4" s="1" customFormat="1" ht="16.5" customHeight="1">
      <c r="A9" s="60" t="s">
        <v>100</v>
      </c>
      <c r="B9" s="42">
        <v>4</v>
      </c>
      <c r="C9" s="80"/>
      <c r="D9" s="64">
        <f>'业务活动表'!H10</f>
        <v>0</v>
      </c>
    </row>
    <row r="10" spans="1:4" s="1" customFormat="1" ht="16.5" customHeight="1">
      <c r="A10" s="41" t="s">
        <v>101</v>
      </c>
      <c r="B10" s="42">
        <v>5</v>
      </c>
      <c r="C10" s="80"/>
      <c r="D10" s="64">
        <f>'业务活动表'!H11</f>
        <v>0</v>
      </c>
    </row>
    <row r="11" spans="1:4" s="1" customFormat="1" ht="16.5" customHeight="1">
      <c r="A11" s="41" t="s">
        <v>102</v>
      </c>
      <c r="B11" s="42">
        <v>8</v>
      </c>
      <c r="C11" s="80">
        <v>46218.37</v>
      </c>
      <c r="D11" s="64">
        <f>'业务活动表'!H13</f>
        <v>95165.04</v>
      </c>
    </row>
    <row r="12" spans="1:4" s="1" customFormat="1" ht="16.5" customHeight="1">
      <c r="A12" s="45" t="s">
        <v>103</v>
      </c>
      <c r="B12" s="42">
        <v>13</v>
      </c>
      <c r="C12" s="80">
        <v>362714.89</v>
      </c>
      <c r="D12" s="64">
        <f>SUM(D6:D11)</f>
        <v>956383.6999999998</v>
      </c>
    </row>
    <row r="13" spans="1:5" s="1" customFormat="1" ht="16.5" customHeight="1">
      <c r="A13" s="41" t="s">
        <v>104</v>
      </c>
      <c r="B13" s="42">
        <v>14</v>
      </c>
      <c r="C13" s="80">
        <v>622488.98</v>
      </c>
      <c r="D13" s="64">
        <f>'业务活动表'!F17-650000+13000+16000+('资产负债表'!D11-('资产负债表'!H7-'资产负债表'!G7))-1500000-62500-110250</f>
        <v>1059090.4800000004</v>
      </c>
      <c r="E13" s="1" t="s">
        <v>142</v>
      </c>
    </row>
    <row r="14" spans="1:4" s="1" customFormat="1" ht="16.5" customHeight="1">
      <c r="A14" s="60" t="s">
        <v>105</v>
      </c>
      <c r="B14" s="42">
        <v>15</v>
      </c>
      <c r="C14" s="80">
        <v>78000</v>
      </c>
      <c r="D14" s="64">
        <v>117988.45</v>
      </c>
    </row>
    <row r="15" spans="1:5" s="1" customFormat="1" ht="16.5" customHeight="1">
      <c r="A15" s="60" t="s">
        <v>106</v>
      </c>
      <c r="B15" s="42">
        <v>16</v>
      </c>
      <c r="C15" s="80">
        <v>46598.44</v>
      </c>
      <c r="D15" s="64">
        <f>'业务活动表'!F18+'业务活动表'!F21-99250.19</f>
        <v>86021.56</v>
      </c>
      <c r="E15" s="84" t="s">
        <v>141</v>
      </c>
    </row>
    <row r="16" spans="1:5" s="1" customFormat="1" ht="16.5" customHeight="1">
      <c r="A16" s="60" t="s">
        <v>107</v>
      </c>
      <c r="B16" s="42">
        <v>19</v>
      </c>
      <c r="C16" s="80">
        <v>901998.14</v>
      </c>
      <c r="D16" s="65">
        <f>150000+109524.71</f>
        <v>259524.71000000002</v>
      </c>
      <c r="E16" s="1" t="s">
        <v>140</v>
      </c>
    </row>
    <row r="17" spans="1:4" s="1" customFormat="1" ht="16.5" customHeight="1">
      <c r="A17" s="45" t="s">
        <v>108</v>
      </c>
      <c r="B17" s="42">
        <v>23</v>
      </c>
      <c r="C17" s="80">
        <v>1649085.56</v>
      </c>
      <c r="D17" s="64">
        <f>SUM(D13:D16)</f>
        <v>1522625.2000000004</v>
      </c>
    </row>
    <row r="18" spans="1:4" s="1" customFormat="1" ht="16.5" customHeight="1">
      <c r="A18" s="66" t="s">
        <v>109</v>
      </c>
      <c r="B18" s="42">
        <v>24</v>
      </c>
      <c r="C18" s="80">
        <v>-1286370.67</v>
      </c>
      <c r="D18" s="64">
        <f>D12-D17</f>
        <v>-566241.5000000006</v>
      </c>
    </row>
    <row r="19" spans="1:4" s="1" customFormat="1" ht="16.5" customHeight="1">
      <c r="A19" s="67" t="s">
        <v>110</v>
      </c>
      <c r="B19" s="42"/>
      <c r="C19" s="80"/>
      <c r="D19" s="64"/>
    </row>
    <row r="20" spans="1:4" s="1" customFormat="1" ht="16.5" customHeight="1">
      <c r="A20" s="68" t="s">
        <v>111</v>
      </c>
      <c r="B20" s="42">
        <v>25</v>
      </c>
      <c r="C20" s="80">
        <v>71500000</v>
      </c>
      <c r="D20" s="64">
        <v>13000000</v>
      </c>
    </row>
    <row r="21" spans="1:4" s="1" customFormat="1" ht="16.5" customHeight="1">
      <c r="A21" s="68" t="s">
        <v>112</v>
      </c>
      <c r="B21" s="42">
        <v>26</v>
      </c>
      <c r="C21" s="80">
        <v>420221.91</v>
      </c>
      <c r="D21" s="64">
        <f>'业务活动表'!H12</f>
        <v>73013.7</v>
      </c>
    </row>
    <row r="22" spans="1:4" s="1" customFormat="1" ht="16.5" customHeight="1">
      <c r="A22" s="69" t="s">
        <v>126</v>
      </c>
      <c r="B22" s="42">
        <v>27</v>
      </c>
      <c r="C22" s="80"/>
      <c r="D22" s="64"/>
    </row>
    <row r="23" spans="1:4" s="1" customFormat="1" ht="16.5" customHeight="1">
      <c r="A23" s="41" t="s">
        <v>113</v>
      </c>
      <c r="B23" s="42">
        <v>30</v>
      </c>
      <c r="C23" s="80"/>
      <c r="D23" s="64"/>
    </row>
    <row r="24" spans="1:4" s="1" customFormat="1" ht="16.5" customHeight="1">
      <c r="A24" s="45" t="s">
        <v>103</v>
      </c>
      <c r="B24" s="42">
        <v>34</v>
      </c>
      <c r="C24" s="80">
        <v>71920221.91</v>
      </c>
      <c r="D24" s="70">
        <f>SUM(D20:D23)</f>
        <v>13073013.7</v>
      </c>
    </row>
    <row r="25" spans="1:4" s="1" customFormat="1" ht="16.5" customHeight="1">
      <c r="A25" s="69" t="s">
        <v>114</v>
      </c>
      <c r="B25" s="42">
        <v>35</v>
      </c>
      <c r="C25" s="80">
        <v>160000</v>
      </c>
      <c r="D25" s="64">
        <v>432880</v>
      </c>
    </row>
    <row r="26" spans="1:4" s="1" customFormat="1" ht="16.5" customHeight="1">
      <c r="A26" s="71" t="s">
        <v>115</v>
      </c>
      <c r="B26" s="42">
        <v>36</v>
      </c>
      <c r="C26" s="80">
        <v>58500000</v>
      </c>
      <c r="D26" s="64">
        <v>13000000</v>
      </c>
    </row>
    <row r="27" spans="1:4" s="1" customFormat="1" ht="16.5" customHeight="1">
      <c r="A27" s="72" t="s">
        <v>116</v>
      </c>
      <c r="B27" s="42">
        <v>39</v>
      </c>
      <c r="C27" s="80"/>
      <c r="D27" s="64"/>
    </row>
    <row r="28" spans="1:4" s="1" customFormat="1" ht="16.5" customHeight="1">
      <c r="A28" s="45" t="s">
        <v>108</v>
      </c>
      <c r="B28" s="42">
        <v>43</v>
      </c>
      <c r="C28" s="80">
        <v>58660000</v>
      </c>
      <c r="D28" s="64">
        <f>SUM(D25:D27)</f>
        <v>13432880</v>
      </c>
    </row>
    <row r="29" spans="1:4" s="1" customFormat="1" ht="16.5" customHeight="1">
      <c r="A29" s="73" t="s">
        <v>117</v>
      </c>
      <c r="B29" s="42">
        <v>44</v>
      </c>
      <c r="C29" s="80">
        <v>13260221.909999996</v>
      </c>
      <c r="D29" s="64">
        <f>D24-D28</f>
        <v>-359866.30000000075</v>
      </c>
    </row>
    <row r="30" spans="1:4" s="1" customFormat="1" ht="16.5" customHeight="1">
      <c r="A30" s="72" t="s">
        <v>118</v>
      </c>
      <c r="B30" s="42"/>
      <c r="C30" s="80"/>
      <c r="D30" s="64"/>
    </row>
    <row r="31" spans="1:4" s="1" customFormat="1" ht="16.5" customHeight="1">
      <c r="A31" s="72" t="s">
        <v>119</v>
      </c>
      <c r="B31" s="42">
        <v>45</v>
      </c>
      <c r="C31" s="80">
        <v>0</v>
      </c>
      <c r="D31" s="64">
        <f>'资产负债表'!H6-'资产负债表'!G6</f>
        <v>0</v>
      </c>
    </row>
    <row r="32" spans="1:4" s="1" customFormat="1" ht="16.5" customHeight="1">
      <c r="A32" s="72" t="s">
        <v>120</v>
      </c>
      <c r="B32" s="42">
        <v>48</v>
      </c>
      <c r="C32" s="80"/>
      <c r="D32" s="64"/>
    </row>
    <row r="33" spans="1:4" s="1" customFormat="1" ht="16.5" customHeight="1">
      <c r="A33" s="73" t="s">
        <v>103</v>
      </c>
      <c r="B33" s="42">
        <v>50</v>
      </c>
      <c r="C33" s="80">
        <v>0</v>
      </c>
      <c r="D33" s="64">
        <f>SUM(D31:D32)</f>
        <v>0</v>
      </c>
    </row>
    <row r="34" spans="1:4" s="1" customFormat="1" ht="16.5" customHeight="1">
      <c r="A34" s="71" t="s">
        <v>121</v>
      </c>
      <c r="B34" s="42">
        <v>51</v>
      </c>
      <c r="C34" s="80">
        <v>0</v>
      </c>
      <c r="D34" s="64">
        <f>'资产负债表'!G6-'资产负债表'!H6</f>
        <v>0</v>
      </c>
    </row>
    <row r="35" spans="1:4" s="1" customFormat="1" ht="16.5" customHeight="1">
      <c r="A35" s="71" t="s">
        <v>122</v>
      </c>
      <c r="B35" s="42">
        <v>52</v>
      </c>
      <c r="C35" s="80"/>
      <c r="D35" s="64"/>
    </row>
    <row r="36" spans="1:4" s="1" customFormat="1" ht="16.5" customHeight="1">
      <c r="A36" s="71" t="s">
        <v>123</v>
      </c>
      <c r="B36" s="42">
        <v>55</v>
      </c>
      <c r="C36" s="80"/>
      <c r="D36" s="70"/>
    </row>
    <row r="37" spans="1:4" s="1" customFormat="1" ht="16.5" customHeight="1">
      <c r="A37" s="73" t="s">
        <v>108</v>
      </c>
      <c r="B37" s="42">
        <v>58</v>
      </c>
      <c r="C37" s="80">
        <v>0</v>
      </c>
      <c r="D37" s="70">
        <f>SUM(D34:D36)</f>
        <v>0</v>
      </c>
    </row>
    <row r="38" spans="1:4" s="1" customFormat="1" ht="16.5" customHeight="1">
      <c r="A38" s="73" t="s">
        <v>124</v>
      </c>
      <c r="B38" s="42">
        <v>59</v>
      </c>
      <c r="C38" s="80">
        <v>0</v>
      </c>
      <c r="D38" s="64">
        <f>D33-D37</f>
        <v>0</v>
      </c>
    </row>
    <row r="39" spans="1:4" s="1" customFormat="1" ht="16.5" customHeight="1">
      <c r="A39" s="71" t="s">
        <v>125</v>
      </c>
      <c r="B39" s="42">
        <v>60</v>
      </c>
      <c r="C39" s="80">
        <v>22388.67</v>
      </c>
      <c r="D39" s="64">
        <f>-'业务活动表'!F23</f>
        <v>129248.56</v>
      </c>
    </row>
    <row r="40" spans="1:4" s="1" customFormat="1" ht="16.5" customHeight="1">
      <c r="A40" s="74" t="s">
        <v>127</v>
      </c>
      <c r="B40" s="52">
        <v>61</v>
      </c>
      <c r="C40" s="81">
        <v>11996239.909999996</v>
      </c>
      <c r="D40" s="75">
        <f>D18+D29+D38+D39</f>
        <v>-796859.2400000014</v>
      </c>
    </row>
    <row r="41" spans="1:4" s="1" customFormat="1" ht="25.5" customHeight="1">
      <c r="A41" s="87" t="s">
        <v>130</v>
      </c>
      <c r="B41" s="87"/>
      <c r="C41" s="87"/>
      <c r="D41" s="87"/>
    </row>
    <row r="42" ht="21.75" customHeight="1">
      <c r="D42" s="76">
        <f>'资产负债表'!D6-'资产负债表'!C6</f>
        <v>-796859.2399999984</v>
      </c>
    </row>
    <row r="43" ht="21.75" customHeight="1">
      <c r="D43" s="76">
        <f>D40-D42</f>
        <v>-3.026798367500305E-09</v>
      </c>
    </row>
  </sheetData>
  <sheetProtection/>
  <mergeCells count="3">
    <mergeCell ref="A41:D41"/>
    <mergeCell ref="A1:D1"/>
    <mergeCell ref="A3:D3"/>
  </mergeCells>
  <printOptions horizontalCentered="1"/>
  <pageMargins left="0.5905511811023623" right="0.5905511811023623" top="0.7874015748031497" bottom="0.3937007874015748" header="0.5118110236220472" footer="0.31496062992125984"/>
  <pageSetup horizontalDpi="300" verticalDpi="300" orientation="portrait" paperSize="9" r:id="rId1"/>
  <headerFooter scaleWithDoc="0">
    <oddFooter>&amp;C&amp;9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:IV3"/>
    </sheetView>
  </sheetViews>
  <sheetFormatPr defaultColWidth="9.00390625" defaultRowHeight="14.25"/>
  <cols>
    <col min="1" max="1" width="27.875" style="0" customWidth="1"/>
    <col min="2" max="2" width="13.875" style="83" bestFit="1" customWidth="1"/>
  </cols>
  <sheetData>
    <row r="1" ht="14.25">
      <c r="A1" s="82" t="s">
        <v>134</v>
      </c>
    </row>
    <row r="2" spans="1:2" ht="14.25">
      <c r="A2" s="82" t="s">
        <v>135</v>
      </c>
      <c r="B2" s="83">
        <v>150000</v>
      </c>
    </row>
    <row r="3" spans="1:2" ht="14.25">
      <c r="A3" s="82" t="s">
        <v>136</v>
      </c>
      <c r="B3" s="83">
        <v>13000</v>
      </c>
    </row>
    <row r="4" spans="1:2" ht="14.25">
      <c r="A4" s="82" t="s">
        <v>137</v>
      </c>
      <c r="B4" s="83">
        <v>150000</v>
      </c>
    </row>
    <row r="5" spans="1:2" ht="14.25">
      <c r="A5" s="82" t="s">
        <v>138</v>
      </c>
      <c r="B5" s="83">
        <v>13000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2016-03-03T03:02:24Z</cp:lastPrinted>
  <dcterms:created xsi:type="dcterms:W3CDTF">1996-12-17T01:32:42Z</dcterms:created>
  <dcterms:modified xsi:type="dcterms:W3CDTF">2017-02-13T01:01:24Z</dcterms:modified>
  <cp:category/>
  <cp:version/>
  <cp:contentType/>
  <cp:contentStatus/>
</cp:coreProperties>
</file>