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55" windowHeight="12120" activeTab="3"/>
  </bookViews>
  <sheets>
    <sheet name="2011年折旧" sheetId="1" r:id="rId1"/>
    <sheet name="2012年折旧" sheetId="2" r:id="rId2"/>
    <sheet name="2013年折旧" sheetId="3" r:id="rId3"/>
    <sheet name="Sheet1" sheetId="4" r:id="rId4"/>
    <sheet name="14年盘点表" sheetId="5" r:id="rId5"/>
    <sheet name="2014年折旧" sheetId="6" r:id="rId6"/>
    <sheet name="2014年6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<sst xmlns="http://schemas.openxmlformats.org/spreadsheetml/2006/main" count="1131" uniqueCount="99">
  <si>
    <t>序号</t>
  </si>
  <si>
    <t>名称</t>
  </si>
  <si>
    <t>来源</t>
  </si>
  <si>
    <t>购入时间</t>
  </si>
  <si>
    <t>单位</t>
  </si>
  <si>
    <t>数量</t>
  </si>
  <si>
    <t>单价</t>
  </si>
  <si>
    <t>电脑</t>
  </si>
  <si>
    <t>收录机</t>
  </si>
  <si>
    <t>录像机</t>
  </si>
  <si>
    <t>音响背投dvd</t>
  </si>
  <si>
    <t>空调</t>
  </si>
  <si>
    <t>数码相机</t>
  </si>
  <si>
    <t>尼康相机</t>
  </si>
  <si>
    <t>家具</t>
  </si>
  <si>
    <t>3045餐具（两套）</t>
  </si>
  <si>
    <t>大书桌（一套）</t>
  </si>
  <si>
    <t>围椅三把，茶几一个</t>
  </si>
  <si>
    <t>洗衣机</t>
  </si>
  <si>
    <t>房屋（恒基）</t>
  </si>
  <si>
    <t>房屋（恒基房产证）</t>
  </si>
  <si>
    <t>复印机</t>
  </si>
  <si>
    <t>LG电视</t>
  </si>
  <si>
    <t>电脑打印机</t>
  </si>
  <si>
    <t>电视</t>
  </si>
  <si>
    <t>扫描仪</t>
  </si>
  <si>
    <t>密集架</t>
  </si>
  <si>
    <t>自购</t>
  </si>
  <si>
    <t>台</t>
  </si>
  <si>
    <t>套</t>
  </si>
  <si>
    <t>使用年限</t>
  </si>
  <si>
    <t>月折旧额</t>
  </si>
  <si>
    <t>本年计提折旧</t>
  </si>
  <si>
    <t>年折旧额</t>
  </si>
  <si>
    <t>保险柜</t>
  </si>
  <si>
    <t>残值率</t>
  </si>
  <si>
    <t>已计提折旧</t>
  </si>
  <si>
    <t>李可染艺术基金会固定资产折旧表</t>
  </si>
  <si>
    <t>画案</t>
  </si>
  <si>
    <t>防盗门</t>
  </si>
  <si>
    <t>套</t>
  </si>
  <si>
    <t>台</t>
  </si>
  <si>
    <t>打印机</t>
  </si>
  <si>
    <t>2011年止折旧</t>
  </si>
  <si>
    <t>保险柜</t>
  </si>
  <si>
    <t>行政</t>
  </si>
  <si>
    <t>出租</t>
  </si>
  <si>
    <t>使用部门</t>
  </si>
  <si>
    <t>美术馆</t>
  </si>
  <si>
    <t xml:space="preserve"> </t>
  </si>
  <si>
    <t>李可染艺术基金会固定资产折旧表</t>
  </si>
  <si>
    <t>已计提折旧</t>
  </si>
  <si>
    <t>残值率</t>
  </si>
  <si>
    <t>2012年止折旧</t>
  </si>
  <si>
    <t>防盗门</t>
  </si>
  <si>
    <t>打印机</t>
  </si>
  <si>
    <t>画案</t>
  </si>
  <si>
    <t>五节柜</t>
  </si>
  <si>
    <t>组</t>
  </si>
  <si>
    <t>电脑椅</t>
  </si>
  <si>
    <t>把</t>
  </si>
  <si>
    <t>底图柜</t>
  </si>
  <si>
    <t>日上防盗门</t>
  </si>
  <si>
    <t>扇</t>
  </si>
  <si>
    <t>日立空调</t>
  </si>
  <si>
    <t>HP电脑</t>
  </si>
  <si>
    <t>台</t>
  </si>
  <si>
    <t>2013年止折旧</t>
  </si>
  <si>
    <t>2014-6-31</t>
  </si>
  <si>
    <t>其他</t>
  </si>
  <si>
    <t>房屋</t>
  </si>
  <si>
    <t>机器</t>
  </si>
  <si>
    <t>办公设备</t>
  </si>
  <si>
    <t>8120#购升降机</t>
  </si>
  <si>
    <t>购升降机8123#</t>
  </si>
  <si>
    <t>机器设备</t>
  </si>
  <si>
    <t>计提折旧分类</t>
  </si>
  <si>
    <t>原值分类</t>
  </si>
  <si>
    <t>行政</t>
  </si>
  <si>
    <t>美术馆</t>
  </si>
  <si>
    <t>出租</t>
  </si>
  <si>
    <t>李可染艺术基金会固定资产盘点表</t>
  </si>
  <si>
    <t>李可染艺术基金会文物文化资产盘点表</t>
  </si>
  <si>
    <t>序号</t>
  </si>
  <si>
    <t>名称</t>
  </si>
  <si>
    <t>来源</t>
  </si>
  <si>
    <t>购入时间</t>
  </si>
  <si>
    <t>单位</t>
  </si>
  <si>
    <t>数量</t>
  </si>
  <si>
    <t>单价</t>
  </si>
  <si>
    <t>版画</t>
  </si>
  <si>
    <t>捐赠</t>
  </si>
  <si>
    <t>2012年</t>
  </si>
  <si>
    <t>张</t>
  </si>
  <si>
    <t>手札（便条及中央美院资料）</t>
  </si>
  <si>
    <t>购入</t>
  </si>
  <si>
    <t>2013年</t>
  </si>
  <si>
    <t>批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</si>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</sst>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yyyy&quot;年&quot;m&quot;月&quot;;@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4"/>
      <name val="宋体"/>
      <family val="0"/>
    </font>
    <font>
      <sz val="8"/>
      <name val="宋体"/>
      <family val="0"/>
    </font>
    <font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3" fontId="2" fillId="0" borderId="1" xfId="0" applyNumberFormat="1" applyFont="1" applyFill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3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43" fontId="3" fillId="0" borderId="2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43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3" fontId="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522;&#37329;&#20250;\&#22522;&#37329;&#20250;&#22266;&#23450;&#36164;&#20135;&#30424;&#2885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年"/>
      <sheetName val="2012年"/>
      <sheetName val="Sheet1"/>
      <sheetName val="12年盘点表"/>
    </sheetNames>
    <sheetDataSet>
      <sheetData sheetId="0">
        <row r="5">
          <cell r="M5">
            <v>14336.6</v>
          </cell>
        </row>
        <row r="6">
          <cell r="M6">
            <v>16478.36</v>
          </cell>
        </row>
        <row r="7">
          <cell r="M7">
            <v>3483.27</v>
          </cell>
        </row>
        <row r="8">
          <cell r="M8">
            <v>13318.1</v>
          </cell>
        </row>
        <row r="9">
          <cell r="M9">
            <v>24638</v>
          </cell>
        </row>
        <row r="10">
          <cell r="M10">
            <v>37345</v>
          </cell>
        </row>
        <row r="11">
          <cell r="M11">
            <v>38489.6</v>
          </cell>
        </row>
        <row r="12">
          <cell r="M12">
            <v>2716</v>
          </cell>
        </row>
        <row r="13">
          <cell r="M13">
            <v>1794.5</v>
          </cell>
        </row>
        <row r="14">
          <cell r="M14">
            <v>29100</v>
          </cell>
        </row>
        <row r="15">
          <cell r="M15">
            <v>11140.449999999999</v>
          </cell>
        </row>
        <row r="16">
          <cell r="M16">
            <v>11756.4</v>
          </cell>
        </row>
        <row r="17">
          <cell r="M17">
            <v>10245.02</v>
          </cell>
        </row>
        <row r="18">
          <cell r="M18">
            <v>13870</v>
          </cell>
        </row>
        <row r="19">
          <cell r="M19">
            <v>6270</v>
          </cell>
        </row>
        <row r="20">
          <cell r="M20">
            <v>5700</v>
          </cell>
        </row>
        <row r="21">
          <cell r="M21">
            <v>2089.05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workbookViewId="0" topLeftCell="A28">
      <selection activeCell="M32" sqref="M32"/>
    </sheetView>
  </sheetViews>
  <sheetFormatPr defaultColWidth="9.00390625" defaultRowHeight="14.25"/>
  <cols>
    <col min="1" max="1" width="3.375" style="3" customWidth="1"/>
    <col min="2" max="2" width="15.125" style="3" customWidth="1"/>
    <col min="3" max="3" width="3.875" style="13" customWidth="1"/>
    <col min="4" max="4" width="7.75390625" style="13" customWidth="1"/>
    <col min="5" max="5" width="4.125" style="3" customWidth="1"/>
    <col min="6" max="6" width="3.625" style="3" customWidth="1"/>
    <col min="7" max="7" width="13.375" style="4" customWidth="1"/>
    <col min="8" max="8" width="11.25390625" style="3" customWidth="1"/>
    <col min="9" max="10" width="3.875" style="3" customWidth="1"/>
    <col min="11" max="11" width="10.75390625" style="3" customWidth="1"/>
    <col min="12" max="12" width="11.125" style="3" customWidth="1"/>
    <col min="13" max="13" width="11.625" style="4" customWidth="1"/>
    <col min="14" max="14" width="11.875" style="3" customWidth="1"/>
    <col min="15" max="15" width="5.875" style="13" customWidth="1"/>
    <col min="16" max="16" width="10.00390625" style="13" customWidth="1"/>
    <col min="17" max="16384" width="9.00390625" style="3" customWidth="1"/>
  </cols>
  <sheetData>
    <row r="2" spans="1:16" s="7" customFormat="1" ht="31.5">
      <c r="A2" s="28" t="s">
        <v>37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3"/>
      <c r="P2" s="13"/>
    </row>
    <row r="3" spans="2:14" ht="12" customHeight="1">
      <c r="B3" s="8"/>
      <c r="C3" s="16"/>
      <c r="D3" s="16"/>
      <c r="E3" s="8"/>
      <c r="F3" s="8"/>
      <c r="G3" s="8"/>
      <c r="H3" s="8"/>
      <c r="I3" s="8"/>
      <c r="J3" s="8"/>
      <c r="K3" s="8"/>
      <c r="L3" s="8"/>
      <c r="M3" s="12">
        <v>40878</v>
      </c>
      <c r="N3" s="8"/>
    </row>
    <row r="4" spans="1:16" ht="24.75" customHeight="1">
      <c r="A4" s="1" t="s">
        <v>0</v>
      </c>
      <c r="B4" s="1" t="s">
        <v>1</v>
      </c>
      <c r="C4" s="14" t="s">
        <v>2</v>
      </c>
      <c r="D4" s="14" t="s">
        <v>3</v>
      </c>
      <c r="E4" s="1" t="s">
        <v>4</v>
      </c>
      <c r="F4" s="1" t="s">
        <v>5</v>
      </c>
      <c r="G4" s="2" t="s">
        <v>6</v>
      </c>
      <c r="H4" s="1" t="s">
        <v>36</v>
      </c>
      <c r="I4" s="10" t="s">
        <v>30</v>
      </c>
      <c r="J4" s="10" t="s">
        <v>35</v>
      </c>
      <c r="K4" s="5" t="s">
        <v>31</v>
      </c>
      <c r="L4" s="5" t="s">
        <v>32</v>
      </c>
      <c r="M4" s="11" t="s">
        <v>43</v>
      </c>
      <c r="N4" s="1" t="s">
        <v>33</v>
      </c>
      <c r="O4" s="14" t="s">
        <v>47</v>
      </c>
      <c r="P4" s="14"/>
    </row>
    <row r="5" spans="1:16" ht="24.75" customHeight="1">
      <c r="A5" s="1">
        <v>1</v>
      </c>
      <c r="B5" s="1" t="s">
        <v>21</v>
      </c>
      <c r="C5" s="14" t="s">
        <v>27</v>
      </c>
      <c r="D5" s="14">
        <v>1999</v>
      </c>
      <c r="E5" s="1" t="s">
        <v>28</v>
      </c>
      <c r="F5" s="1">
        <v>1</v>
      </c>
      <c r="G5" s="2">
        <v>14780</v>
      </c>
      <c r="H5" s="1">
        <v>14336.6</v>
      </c>
      <c r="I5" s="1">
        <v>5</v>
      </c>
      <c r="J5" s="6">
        <v>0.05</v>
      </c>
      <c r="K5" s="2">
        <f>N5/12</f>
        <v>234.01666666666665</v>
      </c>
      <c r="L5" s="1"/>
      <c r="M5" s="2">
        <f aca="true" t="shared" si="0" ref="M5:M34">H5+L5</f>
        <v>14336.6</v>
      </c>
      <c r="N5" s="2">
        <f>G5*0.95/5</f>
        <v>2808.2</v>
      </c>
      <c r="O5" s="14" t="s">
        <v>48</v>
      </c>
      <c r="P5" s="14"/>
    </row>
    <row r="6" spans="1:16" ht="24.75" customHeight="1">
      <c r="A6" s="1">
        <v>2</v>
      </c>
      <c r="B6" s="1" t="s">
        <v>7</v>
      </c>
      <c r="C6" s="14" t="s">
        <v>27</v>
      </c>
      <c r="D6" s="14">
        <v>1999</v>
      </c>
      <c r="E6" s="1" t="s">
        <v>28</v>
      </c>
      <c r="F6" s="1">
        <v>1</v>
      </c>
      <c r="G6" s="2">
        <v>16988</v>
      </c>
      <c r="H6" s="2">
        <f aca="true" t="shared" si="1" ref="H6:H16">G6*0.97</f>
        <v>16478.36</v>
      </c>
      <c r="I6" s="1">
        <v>5</v>
      </c>
      <c r="J6" s="6">
        <v>0.05</v>
      </c>
      <c r="K6" s="2">
        <f aca="true" t="shared" si="2" ref="K6:K34">N6/12</f>
        <v>268.97666666666663</v>
      </c>
      <c r="L6" s="1"/>
      <c r="M6" s="2">
        <f t="shared" si="0"/>
        <v>16478.36</v>
      </c>
      <c r="N6" s="2">
        <f aca="true" t="shared" si="3" ref="N6:N34">G6*0.95/5</f>
        <v>3227.72</v>
      </c>
      <c r="O6" s="14" t="s">
        <v>48</v>
      </c>
      <c r="P6" s="14"/>
    </row>
    <row r="7" spans="1:16" ht="24.75" customHeight="1">
      <c r="A7" s="1">
        <v>3</v>
      </c>
      <c r="B7" s="1" t="s">
        <v>8</v>
      </c>
      <c r="C7" s="14" t="s">
        <v>27</v>
      </c>
      <c r="D7" s="14">
        <v>1999</v>
      </c>
      <c r="E7" s="1" t="s">
        <v>28</v>
      </c>
      <c r="F7" s="1">
        <v>1</v>
      </c>
      <c r="G7" s="2">
        <v>3591</v>
      </c>
      <c r="H7" s="2">
        <f t="shared" si="1"/>
        <v>3483.27</v>
      </c>
      <c r="I7" s="1">
        <v>5</v>
      </c>
      <c r="J7" s="6">
        <v>0.05</v>
      </c>
      <c r="K7" s="2">
        <f t="shared" si="2"/>
        <v>56.857499999999995</v>
      </c>
      <c r="L7" s="1"/>
      <c r="M7" s="2">
        <f t="shared" si="0"/>
        <v>3483.27</v>
      </c>
      <c r="N7" s="2">
        <f t="shared" si="3"/>
        <v>682.29</v>
      </c>
      <c r="O7" s="14" t="s">
        <v>48</v>
      </c>
      <c r="P7" s="14"/>
    </row>
    <row r="8" spans="1:16" ht="24.75" customHeight="1">
      <c r="A8" s="1">
        <v>4</v>
      </c>
      <c r="B8" s="1" t="s">
        <v>9</v>
      </c>
      <c r="C8" s="14" t="s">
        <v>27</v>
      </c>
      <c r="D8" s="14">
        <v>1999</v>
      </c>
      <c r="E8" s="1" t="s">
        <v>28</v>
      </c>
      <c r="F8" s="1">
        <v>1</v>
      </c>
      <c r="G8" s="2">
        <v>13730</v>
      </c>
      <c r="H8" s="2">
        <f t="shared" si="1"/>
        <v>13318.1</v>
      </c>
      <c r="I8" s="1">
        <v>5</v>
      </c>
      <c r="J8" s="6">
        <v>0.05</v>
      </c>
      <c r="K8" s="2">
        <f t="shared" si="2"/>
        <v>217.39166666666665</v>
      </c>
      <c r="L8" s="1"/>
      <c r="M8" s="2">
        <f t="shared" si="0"/>
        <v>13318.1</v>
      </c>
      <c r="N8" s="2">
        <f t="shared" si="3"/>
        <v>2608.7</v>
      </c>
      <c r="O8" s="14" t="s">
        <v>48</v>
      </c>
      <c r="P8" s="14"/>
    </row>
    <row r="9" spans="1:16" ht="24.75" customHeight="1">
      <c r="A9" s="1">
        <v>5</v>
      </c>
      <c r="B9" s="1" t="s">
        <v>25</v>
      </c>
      <c r="C9" s="14" t="s">
        <v>27</v>
      </c>
      <c r="D9" s="14">
        <v>2000</v>
      </c>
      <c r="E9" s="1" t="s">
        <v>28</v>
      </c>
      <c r="F9" s="1">
        <v>1</v>
      </c>
      <c r="G9" s="2">
        <v>25400</v>
      </c>
      <c r="H9" s="2">
        <f t="shared" si="1"/>
        <v>24638</v>
      </c>
      <c r="I9" s="1">
        <v>5</v>
      </c>
      <c r="J9" s="6">
        <v>0.05</v>
      </c>
      <c r="K9" s="2">
        <f t="shared" si="2"/>
        <v>402.1666666666667</v>
      </c>
      <c r="L9" s="1"/>
      <c r="M9" s="2">
        <f t="shared" si="0"/>
        <v>24638</v>
      </c>
      <c r="N9" s="2">
        <f t="shared" si="3"/>
        <v>4826</v>
      </c>
      <c r="O9" s="14" t="s">
        <v>48</v>
      </c>
      <c r="P9" s="14"/>
    </row>
    <row r="10" spans="1:16" ht="24.75" customHeight="1">
      <c r="A10" s="1">
        <v>6</v>
      </c>
      <c r="B10" s="1" t="s">
        <v>10</v>
      </c>
      <c r="C10" s="14" t="s">
        <v>27</v>
      </c>
      <c r="D10" s="14">
        <v>2000</v>
      </c>
      <c r="E10" s="1" t="s">
        <v>28</v>
      </c>
      <c r="F10" s="1">
        <v>1</v>
      </c>
      <c r="G10" s="2">
        <v>38500</v>
      </c>
      <c r="H10" s="2">
        <f t="shared" si="1"/>
        <v>37345</v>
      </c>
      <c r="I10" s="1">
        <v>5</v>
      </c>
      <c r="J10" s="6">
        <v>0.05</v>
      </c>
      <c r="K10" s="2">
        <f t="shared" si="2"/>
        <v>609.5833333333334</v>
      </c>
      <c r="L10" s="1"/>
      <c r="M10" s="2">
        <f t="shared" si="0"/>
        <v>37345</v>
      </c>
      <c r="N10" s="2">
        <f t="shared" si="3"/>
        <v>7315</v>
      </c>
      <c r="O10" s="14" t="s">
        <v>48</v>
      </c>
      <c r="P10" s="14"/>
    </row>
    <row r="11" spans="1:16" ht="24.75" customHeight="1">
      <c r="A11" s="1">
        <v>7</v>
      </c>
      <c r="B11" s="1" t="s">
        <v>11</v>
      </c>
      <c r="C11" s="14" t="s">
        <v>27</v>
      </c>
      <c r="D11" s="14">
        <v>2000</v>
      </c>
      <c r="E11" s="1" t="s">
        <v>28</v>
      </c>
      <c r="F11" s="1">
        <v>1</v>
      </c>
      <c r="G11" s="2">
        <v>39680</v>
      </c>
      <c r="H11" s="2">
        <f t="shared" si="1"/>
        <v>38489.6</v>
      </c>
      <c r="I11" s="1">
        <v>5</v>
      </c>
      <c r="J11" s="6">
        <v>0.05</v>
      </c>
      <c r="K11" s="2">
        <f t="shared" si="2"/>
        <v>628.2666666666667</v>
      </c>
      <c r="L11" s="1"/>
      <c r="M11" s="2">
        <f t="shared" si="0"/>
        <v>38489.6</v>
      </c>
      <c r="N11" s="2">
        <f t="shared" si="3"/>
        <v>7539.2</v>
      </c>
      <c r="O11" s="14" t="s">
        <v>48</v>
      </c>
      <c r="P11" s="14"/>
    </row>
    <row r="12" spans="1:16" ht="24.75" customHeight="1">
      <c r="A12" s="1">
        <v>8</v>
      </c>
      <c r="B12" s="1" t="s">
        <v>12</v>
      </c>
      <c r="C12" s="14" t="s">
        <v>27</v>
      </c>
      <c r="D12" s="14">
        <v>2000</v>
      </c>
      <c r="E12" s="1" t="s">
        <v>28</v>
      </c>
      <c r="F12" s="1">
        <v>1</v>
      </c>
      <c r="G12" s="2">
        <v>2800</v>
      </c>
      <c r="H12" s="2">
        <f t="shared" si="1"/>
        <v>2716</v>
      </c>
      <c r="I12" s="1">
        <v>5</v>
      </c>
      <c r="J12" s="6">
        <v>0.05</v>
      </c>
      <c r="K12" s="2">
        <f t="shared" si="2"/>
        <v>44.333333333333336</v>
      </c>
      <c r="L12" s="1"/>
      <c r="M12" s="2">
        <f t="shared" si="0"/>
        <v>2716</v>
      </c>
      <c r="N12" s="2">
        <f t="shared" si="3"/>
        <v>532</v>
      </c>
      <c r="O12" s="14" t="s">
        <v>48</v>
      </c>
      <c r="P12" s="14"/>
    </row>
    <row r="13" spans="1:16" ht="24.75" customHeight="1">
      <c r="A13" s="1">
        <v>9</v>
      </c>
      <c r="B13" s="1" t="s">
        <v>12</v>
      </c>
      <c r="C13" s="14" t="s">
        <v>27</v>
      </c>
      <c r="D13" s="14">
        <v>2001</v>
      </c>
      <c r="E13" s="1" t="s">
        <v>28</v>
      </c>
      <c r="F13" s="1">
        <v>1</v>
      </c>
      <c r="G13" s="2">
        <v>1850</v>
      </c>
      <c r="H13" s="2">
        <f t="shared" si="1"/>
        <v>1794.5</v>
      </c>
      <c r="I13" s="1">
        <v>5</v>
      </c>
      <c r="J13" s="6">
        <v>0.05</v>
      </c>
      <c r="K13" s="2">
        <f t="shared" si="2"/>
        <v>29.291666666666668</v>
      </c>
      <c r="L13" s="1"/>
      <c r="M13" s="2">
        <f t="shared" si="0"/>
        <v>1794.5</v>
      </c>
      <c r="N13" s="2">
        <f t="shared" si="3"/>
        <v>351.5</v>
      </c>
      <c r="O13" s="14" t="s">
        <v>48</v>
      </c>
      <c r="P13" s="14"/>
    </row>
    <row r="14" spans="1:16" ht="24.75" customHeight="1">
      <c r="A14" s="1">
        <v>10</v>
      </c>
      <c r="B14" s="1" t="s">
        <v>11</v>
      </c>
      <c r="C14" s="14" t="s">
        <v>27</v>
      </c>
      <c r="D14" s="14">
        <v>2001</v>
      </c>
      <c r="E14" s="1" t="s">
        <v>28</v>
      </c>
      <c r="F14" s="1">
        <v>1</v>
      </c>
      <c r="G14" s="2">
        <v>30000</v>
      </c>
      <c r="H14" s="2">
        <f t="shared" si="1"/>
        <v>29100</v>
      </c>
      <c r="I14" s="1">
        <v>5</v>
      </c>
      <c r="J14" s="6">
        <v>0.05</v>
      </c>
      <c r="K14" s="2">
        <f t="shared" si="2"/>
        <v>475</v>
      </c>
      <c r="L14" s="1"/>
      <c r="M14" s="2">
        <f t="shared" si="0"/>
        <v>29100</v>
      </c>
      <c r="N14" s="2">
        <f t="shared" si="3"/>
        <v>5700</v>
      </c>
      <c r="O14" s="14" t="s">
        <v>48</v>
      </c>
      <c r="P14" s="14"/>
    </row>
    <row r="15" spans="1:16" ht="24.75" customHeight="1">
      <c r="A15" s="1">
        <v>11</v>
      </c>
      <c r="B15" s="1" t="s">
        <v>13</v>
      </c>
      <c r="C15" s="14" t="s">
        <v>27</v>
      </c>
      <c r="D15" s="14">
        <v>2002</v>
      </c>
      <c r="E15" s="1" t="s">
        <v>28</v>
      </c>
      <c r="F15" s="1">
        <v>1</v>
      </c>
      <c r="G15" s="2">
        <v>11485</v>
      </c>
      <c r="H15" s="2">
        <f t="shared" si="1"/>
        <v>11140.449999999999</v>
      </c>
      <c r="I15" s="1">
        <v>5</v>
      </c>
      <c r="J15" s="6">
        <v>0.05</v>
      </c>
      <c r="K15" s="2">
        <f t="shared" si="2"/>
        <v>181.84583333333333</v>
      </c>
      <c r="L15" s="1"/>
      <c r="M15" s="2">
        <f t="shared" si="0"/>
        <v>11140.449999999999</v>
      </c>
      <c r="N15" s="2">
        <f t="shared" si="3"/>
        <v>2182.15</v>
      </c>
      <c r="O15" s="14" t="s">
        <v>48</v>
      </c>
      <c r="P15" s="14">
        <f>SUM(L5:L15)</f>
        <v>0</v>
      </c>
    </row>
    <row r="16" spans="1:16" ht="24.75" customHeight="1">
      <c r="A16" s="1">
        <v>12</v>
      </c>
      <c r="B16" s="1" t="s">
        <v>14</v>
      </c>
      <c r="C16" s="14" t="s">
        <v>27</v>
      </c>
      <c r="D16" s="14">
        <v>2002</v>
      </c>
      <c r="E16" s="1" t="s">
        <v>29</v>
      </c>
      <c r="F16" s="1">
        <v>1</v>
      </c>
      <c r="G16" s="2">
        <v>12120</v>
      </c>
      <c r="H16" s="2">
        <f t="shared" si="1"/>
        <v>11756.4</v>
      </c>
      <c r="I16" s="1">
        <v>5</v>
      </c>
      <c r="J16" s="6">
        <v>0.05</v>
      </c>
      <c r="K16" s="2">
        <f t="shared" si="2"/>
        <v>191.9</v>
      </c>
      <c r="L16" s="1"/>
      <c r="M16" s="2">
        <f t="shared" si="0"/>
        <v>11756.4</v>
      </c>
      <c r="N16" s="2">
        <f t="shared" si="3"/>
        <v>2302.8</v>
      </c>
      <c r="O16" s="14" t="s">
        <v>45</v>
      </c>
      <c r="P16" s="14"/>
    </row>
    <row r="17" spans="1:16" ht="24.75" customHeight="1">
      <c r="A17" s="1">
        <v>13</v>
      </c>
      <c r="B17" s="1" t="s">
        <v>14</v>
      </c>
      <c r="C17" s="14" t="s">
        <v>27</v>
      </c>
      <c r="D17" s="14">
        <v>2004</v>
      </c>
      <c r="E17" s="1" t="s">
        <v>29</v>
      </c>
      <c r="F17" s="1">
        <v>1</v>
      </c>
      <c r="G17" s="2">
        <v>11400</v>
      </c>
      <c r="H17" s="2">
        <v>10245.02</v>
      </c>
      <c r="I17" s="1">
        <v>5</v>
      </c>
      <c r="J17" s="6">
        <v>0.05</v>
      </c>
      <c r="K17" s="2">
        <f t="shared" si="2"/>
        <v>180.5</v>
      </c>
      <c r="L17" s="1"/>
      <c r="M17" s="2">
        <f t="shared" si="0"/>
        <v>10245.02</v>
      </c>
      <c r="N17" s="2">
        <f t="shared" si="3"/>
        <v>2166</v>
      </c>
      <c r="O17" s="14" t="s">
        <v>45</v>
      </c>
      <c r="P17" s="14"/>
    </row>
    <row r="18" spans="1:16" ht="24.75" customHeight="1">
      <c r="A18" s="1">
        <v>14</v>
      </c>
      <c r="B18" s="1" t="s">
        <v>15</v>
      </c>
      <c r="C18" s="14" t="s">
        <v>27</v>
      </c>
      <c r="D18" s="14">
        <v>2004</v>
      </c>
      <c r="E18" s="1" t="s">
        <v>29</v>
      </c>
      <c r="F18" s="1">
        <v>1</v>
      </c>
      <c r="G18" s="2">
        <v>14600</v>
      </c>
      <c r="H18" s="2">
        <v>13870</v>
      </c>
      <c r="I18" s="1">
        <v>5</v>
      </c>
      <c r="J18" s="6">
        <v>0.05</v>
      </c>
      <c r="K18" s="2">
        <f t="shared" si="2"/>
        <v>231.16666666666666</v>
      </c>
      <c r="L18" s="2"/>
      <c r="M18" s="2">
        <f t="shared" si="0"/>
        <v>13870</v>
      </c>
      <c r="N18" s="2">
        <f t="shared" si="3"/>
        <v>2774</v>
      </c>
      <c r="O18" s="14" t="s">
        <v>45</v>
      </c>
      <c r="P18" s="14"/>
    </row>
    <row r="19" spans="1:16" ht="24.75" customHeight="1">
      <c r="A19" s="1">
        <v>15</v>
      </c>
      <c r="B19" s="1" t="s">
        <v>16</v>
      </c>
      <c r="C19" s="14" t="s">
        <v>27</v>
      </c>
      <c r="D19" s="14">
        <v>2004</v>
      </c>
      <c r="E19" s="1" t="s">
        <v>29</v>
      </c>
      <c r="F19" s="1">
        <v>1</v>
      </c>
      <c r="G19" s="2">
        <v>6600</v>
      </c>
      <c r="H19" s="2">
        <v>6270</v>
      </c>
      <c r="I19" s="1">
        <v>5</v>
      </c>
      <c r="J19" s="6">
        <v>0.05</v>
      </c>
      <c r="K19" s="2">
        <f t="shared" si="2"/>
        <v>104.5</v>
      </c>
      <c r="L19" s="2"/>
      <c r="M19" s="2">
        <f t="shared" si="0"/>
        <v>6270</v>
      </c>
      <c r="N19" s="2">
        <f t="shared" si="3"/>
        <v>1254</v>
      </c>
      <c r="O19" s="14" t="s">
        <v>45</v>
      </c>
      <c r="P19" s="14"/>
    </row>
    <row r="20" spans="1:16" ht="24.75" customHeight="1">
      <c r="A20" s="1">
        <v>16</v>
      </c>
      <c r="B20" s="1" t="s">
        <v>17</v>
      </c>
      <c r="C20" s="14" t="s">
        <v>27</v>
      </c>
      <c r="D20" s="14">
        <v>2004</v>
      </c>
      <c r="E20" s="1" t="s">
        <v>29</v>
      </c>
      <c r="F20" s="1">
        <v>1</v>
      </c>
      <c r="G20" s="2">
        <v>6000</v>
      </c>
      <c r="H20" s="2">
        <v>5700</v>
      </c>
      <c r="I20" s="1">
        <v>5</v>
      </c>
      <c r="J20" s="6">
        <v>0.05</v>
      </c>
      <c r="K20" s="2">
        <f t="shared" si="2"/>
        <v>95</v>
      </c>
      <c r="L20" s="2"/>
      <c r="M20" s="2">
        <f t="shared" si="0"/>
        <v>5700</v>
      </c>
      <c r="N20" s="2">
        <f t="shared" si="3"/>
        <v>1140</v>
      </c>
      <c r="O20" s="14" t="s">
        <v>45</v>
      </c>
      <c r="P20" s="14"/>
    </row>
    <row r="21" spans="1:16" ht="24.75" customHeight="1">
      <c r="A21" s="1">
        <v>17</v>
      </c>
      <c r="B21" s="1" t="s">
        <v>18</v>
      </c>
      <c r="C21" s="14" t="s">
        <v>27</v>
      </c>
      <c r="D21" s="14">
        <v>2004</v>
      </c>
      <c r="E21" s="1" t="s">
        <v>28</v>
      </c>
      <c r="F21" s="1">
        <v>1</v>
      </c>
      <c r="G21" s="2">
        <v>2199</v>
      </c>
      <c r="H21" s="2">
        <v>2089.05</v>
      </c>
      <c r="I21" s="1">
        <v>5</v>
      </c>
      <c r="J21" s="6">
        <v>0.05</v>
      </c>
      <c r="K21" s="2">
        <f t="shared" si="2"/>
        <v>34.817499999999995</v>
      </c>
      <c r="L21" s="2"/>
      <c r="M21" s="2">
        <f t="shared" si="0"/>
        <v>2089.05</v>
      </c>
      <c r="N21" s="2">
        <f t="shared" si="3"/>
        <v>417.80999999999995</v>
      </c>
      <c r="O21" s="14" t="s">
        <v>45</v>
      </c>
      <c r="P21" s="14">
        <f>SUM(L16:L21)</f>
        <v>0</v>
      </c>
    </row>
    <row r="22" spans="1:16" ht="24.75" customHeight="1">
      <c r="A22" s="1">
        <v>18</v>
      </c>
      <c r="B22" s="1" t="s">
        <v>19</v>
      </c>
      <c r="C22" s="14" t="s">
        <v>27</v>
      </c>
      <c r="D22" s="14">
        <v>2000</v>
      </c>
      <c r="E22" s="1" t="s">
        <v>29</v>
      </c>
      <c r="F22" s="1">
        <v>1</v>
      </c>
      <c r="G22" s="2">
        <v>2006699.52</v>
      </c>
      <c r="H22" s="2">
        <v>361109.01</v>
      </c>
      <c r="I22" s="1">
        <v>20</v>
      </c>
      <c r="J22" s="6">
        <v>0.05</v>
      </c>
      <c r="K22" s="2">
        <f t="shared" si="2"/>
        <v>7943.1856</v>
      </c>
      <c r="L22" s="2">
        <f aca="true" t="shared" si="4" ref="L22:L30">K22*12</f>
        <v>95318.2272</v>
      </c>
      <c r="M22" s="2">
        <f t="shared" si="0"/>
        <v>456427.2372</v>
      </c>
      <c r="N22" s="2">
        <f>G22*0.95/20</f>
        <v>95318.2272</v>
      </c>
      <c r="O22" s="14" t="s">
        <v>46</v>
      </c>
      <c r="P22" s="14"/>
    </row>
    <row r="23" spans="1:16" ht="24.75" customHeight="1">
      <c r="A23" s="1">
        <v>19</v>
      </c>
      <c r="B23" s="1" t="s">
        <v>20</v>
      </c>
      <c r="C23" s="14" t="s">
        <v>27</v>
      </c>
      <c r="D23" s="14">
        <v>2001</v>
      </c>
      <c r="E23" s="1" t="s">
        <v>29</v>
      </c>
      <c r="F23" s="1">
        <v>1</v>
      </c>
      <c r="G23" s="2">
        <v>82778.17</v>
      </c>
      <c r="H23" s="2">
        <f>N23*11</f>
        <v>43251.593824999996</v>
      </c>
      <c r="I23" s="1">
        <v>20</v>
      </c>
      <c r="J23" s="6">
        <v>0.05</v>
      </c>
      <c r="K23" s="2">
        <f t="shared" si="2"/>
        <v>327.6635895833333</v>
      </c>
      <c r="L23" s="2">
        <f t="shared" si="4"/>
        <v>3931.9630749999997</v>
      </c>
      <c r="M23" s="2">
        <f t="shared" si="0"/>
        <v>47183.556899999996</v>
      </c>
      <c r="N23" s="2">
        <f>G23*0.95/20</f>
        <v>3931.9630749999997</v>
      </c>
      <c r="O23" s="14" t="s">
        <v>46</v>
      </c>
      <c r="P23" s="15">
        <f>SUM(L22:L23)</f>
        <v>99250.190275</v>
      </c>
    </row>
    <row r="24" spans="1:16" ht="24.75" customHeight="1">
      <c r="A24" s="1">
        <v>20</v>
      </c>
      <c r="B24" s="1" t="s">
        <v>21</v>
      </c>
      <c r="C24" s="14" t="s">
        <v>27</v>
      </c>
      <c r="D24" s="14">
        <v>2007</v>
      </c>
      <c r="E24" s="1" t="s">
        <v>28</v>
      </c>
      <c r="F24" s="1">
        <v>1</v>
      </c>
      <c r="G24" s="2">
        <v>19780</v>
      </c>
      <c r="H24" s="1">
        <v>12694.32</v>
      </c>
      <c r="I24" s="1">
        <v>5</v>
      </c>
      <c r="J24" s="6">
        <v>0.05</v>
      </c>
      <c r="K24" s="2">
        <f t="shared" si="2"/>
        <v>313.18333333333334</v>
      </c>
      <c r="L24" s="2">
        <f t="shared" si="4"/>
        <v>3758.2</v>
      </c>
      <c r="M24" s="2">
        <f t="shared" si="0"/>
        <v>16452.52</v>
      </c>
      <c r="N24" s="2">
        <f t="shared" si="3"/>
        <v>3758.2</v>
      </c>
      <c r="O24" s="14" t="s">
        <v>48</v>
      </c>
      <c r="P24" s="14"/>
    </row>
    <row r="25" spans="1:16" ht="24.75" customHeight="1">
      <c r="A25" s="1">
        <v>21</v>
      </c>
      <c r="B25" s="1" t="s">
        <v>22</v>
      </c>
      <c r="C25" s="14" t="s">
        <v>27</v>
      </c>
      <c r="D25" s="14">
        <v>2007</v>
      </c>
      <c r="E25" s="1" t="s">
        <v>28</v>
      </c>
      <c r="F25" s="1">
        <v>1</v>
      </c>
      <c r="G25" s="2">
        <v>30000</v>
      </c>
      <c r="H25" s="1"/>
      <c r="I25" s="1">
        <v>5</v>
      </c>
      <c r="J25" s="6">
        <v>0.05</v>
      </c>
      <c r="K25" s="2">
        <f t="shared" si="2"/>
        <v>475</v>
      </c>
      <c r="L25" s="2">
        <f t="shared" si="4"/>
        <v>5700</v>
      </c>
      <c r="M25" s="2">
        <f t="shared" si="0"/>
        <v>5700</v>
      </c>
      <c r="N25" s="2">
        <f t="shared" si="3"/>
        <v>5700</v>
      </c>
      <c r="O25" s="14" t="s">
        <v>48</v>
      </c>
      <c r="P25" s="14"/>
    </row>
    <row r="26" spans="1:16" ht="24.75" customHeight="1">
      <c r="A26" s="1">
        <v>22</v>
      </c>
      <c r="B26" s="1" t="s">
        <v>23</v>
      </c>
      <c r="C26" s="14" t="s">
        <v>27</v>
      </c>
      <c r="D26" s="14">
        <v>2007</v>
      </c>
      <c r="E26" s="1" t="s">
        <v>28</v>
      </c>
      <c r="F26" s="1">
        <v>1</v>
      </c>
      <c r="G26" s="2">
        <v>7050</v>
      </c>
      <c r="H26" s="1"/>
      <c r="I26" s="1">
        <v>5</v>
      </c>
      <c r="J26" s="6">
        <v>0.05</v>
      </c>
      <c r="K26" s="2">
        <f t="shared" si="2"/>
        <v>111.625</v>
      </c>
      <c r="L26" s="2">
        <f t="shared" si="4"/>
        <v>1339.5</v>
      </c>
      <c r="M26" s="2">
        <f t="shared" si="0"/>
        <v>1339.5</v>
      </c>
      <c r="N26" s="2">
        <f t="shared" si="3"/>
        <v>1339.5</v>
      </c>
      <c r="O26" s="14" t="s">
        <v>48</v>
      </c>
      <c r="P26" s="14"/>
    </row>
    <row r="27" spans="1:16" ht="24.75" customHeight="1">
      <c r="A27" s="1">
        <v>23</v>
      </c>
      <c r="B27" s="1" t="s">
        <v>24</v>
      </c>
      <c r="C27" s="14" t="s">
        <v>27</v>
      </c>
      <c r="D27" s="14">
        <v>2007</v>
      </c>
      <c r="E27" s="1" t="s">
        <v>28</v>
      </c>
      <c r="F27" s="1">
        <v>1</v>
      </c>
      <c r="G27" s="2">
        <v>15000</v>
      </c>
      <c r="H27" s="1"/>
      <c r="I27" s="1">
        <v>5</v>
      </c>
      <c r="J27" s="6">
        <v>0.05</v>
      </c>
      <c r="K27" s="2">
        <f t="shared" si="2"/>
        <v>237.5</v>
      </c>
      <c r="L27" s="2">
        <f t="shared" si="4"/>
        <v>2850</v>
      </c>
      <c r="M27" s="2">
        <f t="shared" si="0"/>
        <v>2850</v>
      </c>
      <c r="N27" s="2">
        <f t="shared" si="3"/>
        <v>2850</v>
      </c>
      <c r="O27" s="14" t="s">
        <v>48</v>
      </c>
      <c r="P27" s="14"/>
    </row>
    <row r="28" spans="1:16" ht="24.75" customHeight="1">
      <c r="A28" s="1">
        <v>24</v>
      </c>
      <c r="B28" s="1" t="s">
        <v>25</v>
      </c>
      <c r="C28" s="14" t="s">
        <v>27</v>
      </c>
      <c r="D28" s="14">
        <v>2007</v>
      </c>
      <c r="E28" s="1" t="s">
        <v>28</v>
      </c>
      <c r="F28" s="1">
        <v>1</v>
      </c>
      <c r="G28" s="2">
        <v>26000</v>
      </c>
      <c r="H28" s="1"/>
      <c r="I28" s="1">
        <v>5</v>
      </c>
      <c r="J28" s="6">
        <v>0.05</v>
      </c>
      <c r="K28" s="2">
        <f t="shared" si="2"/>
        <v>411.6666666666667</v>
      </c>
      <c r="L28" s="2">
        <f t="shared" si="4"/>
        <v>4940</v>
      </c>
      <c r="M28" s="2">
        <f t="shared" si="0"/>
        <v>4940</v>
      </c>
      <c r="N28" s="2">
        <f t="shared" si="3"/>
        <v>4940</v>
      </c>
      <c r="O28" s="14" t="s">
        <v>48</v>
      </c>
      <c r="P28" s="14"/>
    </row>
    <row r="29" spans="1:16" ht="24.75" customHeight="1">
      <c r="A29" s="1">
        <v>25</v>
      </c>
      <c r="B29" s="1" t="s">
        <v>26</v>
      </c>
      <c r="C29" s="14" t="s">
        <v>27</v>
      </c>
      <c r="D29" s="14">
        <v>2010</v>
      </c>
      <c r="E29" s="1" t="s">
        <v>29</v>
      </c>
      <c r="F29" s="1">
        <v>1</v>
      </c>
      <c r="G29" s="2">
        <v>28158</v>
      </c>
      <c r="H29" s="1"/>
      <c r="I29" s="1">
        <v>5</v>
      </c>
      <c r="J29" s="6">
        <v>0.05</v>
      </c>
      <c r="K29" s="2">
        <f t="shared" si="2"/>
        <v>445.835</v>
      </c>
      <c r="L29" s="2">
        <f t="shared" si="4"/>
        <v>5350.0199999999995</v>
      </c>
      <c r="M29" s="2">
        <f t="shared" si="0"/>
        <v>5350.0199999999995</v>
      </c>
      <c r="N29" s="2">
        <f t="shared" si="3"/>
        <v>5350.0199999999995</v>
      </c>
      <c r="O29" s="14" t="s">
        <v>48</v>
      </c>
      <c r="P29" s="14"/>
    </row>
    <row r="30" spans="1:16" ht="24.75" customHeight="1">
      <c r="A30" s="1">
        <v>26</v>
      </c>
      <c r="B30" s="1" t="s">
        <v>44</v>
      </c>
      <c r="C30" s="14" t="s">
        <v>27</v>
      </c>
      <c r="D30" s="14">
        <v>2010</v>
      </c>
      <c r="E30" s="1" t="s">
        <v>28</v>
      </c>
      <c r="F30" s="1">
        <v>1</v>
      </c>
      <c r="G30" s="2">
        <v>4420</v>
      </c>
      <c r="H30" s="1"/>
      <c r="I30" s="1">
        <v>5</v>
      </c>
      <c r="J30" s="6">
        <v>0.05</v>
      </c>
      <c r="K30" s="2">
        <f t="shared" si="2"/>
        <v>69.98333333333333</v>
      </c>
      <c r="L30" s="2">
        <f t="shared" si="4"/>
        <v>839.8</v>
      </c>
      <c r="M30" s="2">
        <f t="shared" si="0"/>
        <v>839.8</v>
      </c>
      <c r="N30" s="2">
        <f t="shared" si="3"/>
        <v>839.8</v>
      </c>
      <c r="O30" s="14" t="s">
        <v>48</v>
      </c>
      <c r="P30" s="14"/>
    </row>
    <row r="31" spans="1:16" ht="24.75" customHeight="1">
      <c r="A31" s="1">
        <v>27</v>
      </c>
      <c r="B31" s="9" t="s">
        <v>39</v>
      </c>
      <c r="C31" s="14" t="s">
        <v>27</v>
      </c>
      <c r="D31" s="17">
        <v>40848</v>
      </c>
      <c r="E31" s="1" t="s">
        <v>40</v>
      </c>
      <c r="F31" s="1">
        <v>1</v>
      </c>
      <c r="G31" s="2">
        <v>2700</v>
      </c>
      <c r="H31" s="1"/>
      <c r="I31" s="1">
        <v>5</v>
      </c>
      <c r="J31" s="6">
        <v>0.05</v>
      </c>
      <c r="K31" s="2">
        <f t="shared" si="2"/>
        <v>42.75</v>
      </c>
      <c r="L31" s="2">
        <f>K31*1</f>
        <v>42.75</v>
      </c>
      <c r="M31" s="2">
        <f t="shared" si="0"/>
        <v>42.75</v>
      </c>
      <c r="N31" s="2">
        <f t="shared" si="3"/>
        <v>513</v>
      </c>
      <c r="O31" s="14" t="s">
        <v>48</v>
      </c>
      <c r="P31" s="14"/>
    </row>
    <row r="32" spans="1:16" ht="24.75" customHeight="1">
      <c r="A32" s="1">
        <v>28</v>
      </c>
      <c r="B32" s="9" t="s">
        <v>42</v>
      </c>
      <c r="C32" s="14" t="s">
        <v>27</v>
      </c>
      <c r="D32" s="17">
        <v>40849</v>
      </c>
      <c r="E32" s="1" t="s">
        <v>41</v>
      </c>
      <c r="F32" s="1">
        <v>1</v>
      </c>
      <c r="G32" s="2">
        <v>749</v>
      </c>
      <c r="H32" s="1"/>
      <c r="I32" s="1">
        <v>5</v>
      </c>
      <c r="J32" s="6">
        <v>0.05</v>
      </c>
      <c r="K32" s="2">
        <f t="shared" si="2"/>
        <v>11.859166666666667</v>
      </c>
      <c r="L32" s="2">
        <f>K32*1</f>
        <v>11.859166666666667</v>
      </c>
      <c r="M32" s="2" t="s">
        <v>49</v>
      </c>
      <c r="N32" s="2">
        <f t="shared" si="3"/>
        <v>142.31</v>
      </c>
      <c r="O32" s="14" t="s">
        <v>48</v>
      </c>
      <c r="P32" s="14"/>
    </row>
    <row r="33" spans="1:16" ht="24.75" customHeight="1">
      <c r="A33" s="1">
        <v>29</v>
      </c>
      <c r="B33" s="1" t="s">
        <v>34</v>
      </c>
      <c r="C33" s="14" t="s">
        <v>27</v>
      </c>
      <c r="D33" s="17">
        <v>40878</v>
      </c>
      <c r="E33" s="1" t="s">
        <v>28</v>
      </c>
      <c r="F33" s="1">
        <v>1</v>
      </c>
      <c r="G33" s="2">
        <v>26950</v>
      </c>
      <c r="H33" s="1"/>
      <c r="I33" s="1">
        <v>5</v>
      </c>
      <c r="J33" s="6">
        <v>0.05</v>
      </c>
      <c r="K33" s="2">
        <f t="shared" si="2"/>
        <v>426.7083333333333</v>
      </c>
      <c r="L33" s="1"/>
      <c r="M33" s="2">
        <f t="shared" si="0"/>
        <v>0</v>
      </c>
      <c r="N33" s="2">
        <f t="shared" si="3"/>
        <v>5120.5</v>
      </c>
      <c r="O33" s="14" t="s">
        <v>48</v>
      </c>
      <c r="P33" s="15">
        <f>SUM(L24:L33)</f>
        <v>24832.129166666666</v>
      </c>
    </row>
    <row r="34" spans="1:16" ht="24.75" customHeight="1">
      <c r="A34" s="1">
        <v>30</v>
      </c>
      <c r="B34" s="1" t="s">
        <v>38</v>
      </c>
      <c r="C34" s="14" t="s">
        <v>27</v>
      </c>
      <c r="D34" s="17">
        <v>40879</v>
      </c>
      <c r="E34" s="1" t="s">
        <v>28</v>
      </c>
      <c r="F34" s="1">
        <v>2</v>
      </c>
      <c r="G34" s="2">
        <v>3031</v>
      </c>
      <c r="H34" s="1"/>
      <c r="I34" s="1">
        <v>5</v>
      </c>
      <c r="J34" s="6">
        <v>0.05</v>
      </c>
      <c r="K34" s="2">
        <f t="shared" si="2"/>
        <v>47.990833333333335</v>
      </c>
      <c r="L34" s="1"/>
      <c r="M34" s="2">
        <f t="shared" si="0"/>
        <v>0</v>
      </c>
      <c r="N34" s="2">
        <f t="shared" si="3"/>
        <v>575.89</v>
      </c>
      <c r="O34" s="14" t="s">
        <v>45</v>
      </c>
      <c r="P34" s="14">
        <f>SUM(L34)</f>
        <v>0</v>
      </c>
    </row>
    <row r="35" spans="1:16" ht="24.75" customHeight="1">
      <c r="A35" s="1"/>
      <c r="B35" s="1"/>
      <c r="C35" s="14"/>
      <c r="D35" s="14"/>
      <c r="E35" s="1"/>
      <c r="F35" s="1"/>
      <c r="G35" s="2">
        <f>SUM(G5:G34)</f>
        <v>2505038.69</v>
      </c>
      <c r="H35" s="2">
        <f>SUM(H5:H34)</f>
        <v>659825.2738249999</v>
      </c>
      <c r="I35" s="1"/>
      <c r="J35" s="1"/>
      <c r="K35" s="2">
        <f>SUM(K5:K34)</f>
        <v>14850.565022916666</v>
      </c>
      <c r="L35" s="2">
        <f>SUM(L5:L34)</f>
        <v>124082.31944166667</v>
      </c>
      <c r="M35" s="2">
        <f>SUM(M5:M34)</f>
        <v>783895.7341</v>
      </c>
      <c r="N35" s="2">
        <f>SUM(N5:N34)</f>
        <v>178206.780275</v>
      </c>
      <c r="O35" s="14"/>
      <c r="P35" s="15">
        <f>SUM(P23:P33)</f>
        <v>124082.31944166667</v>
      </c>
    </row>
  </sheetData>
  <mergeCells count="1">
    <mergeCell ref="A2:N2"/>
  </mergeCells>
  <printOptions/>
  <pageMargins left="0" right="0" top="0.590551181102362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3"/>
  <sheetViews>
    <sheetView workbookViewId="0" topLeftCell="A28">
      <selection activeCell="H21" sqref="H5:H21"/>
    </sheetView>
  </sheetViews>
  <sheetFormatPr defaultColWidth="9.00390625" defaultRowHeight="14.25"/>
  <cols>
    <col min="1" max="1" width="3.375" style="3" customWidth="1"/>
    <col min="2" max="2" width="15.125" style="3" customWidth="1"/>
    <col min="3" max="3" width="3.875" style="13" customWidth="1"/>
    <col min="4" max="4" width="7.75390625" style="13" customWidth="1"/>
    <col min="5" max="5" width="4.125" style="3" customWidth="1"/>
    <col min="6" max="6" width="3.625" style="3" customWidth="1"/>
    <col min="7" max="7" width="13.375" style="4" customWidth="1"/>
    <col min="8" max="8" width="11.25390625" style="4" customWidth="1"/>
    <col min="9" max="10" width="3.875" style="3" customWidth="1"/>
    <col min="11" max="11" width="10.75390625" style="3" customWidth="1"/>
    <col min="12" max="12" width="11.125" style="3" customWidth="1"/>
    <col min="13" max="13" width="12.75390625" style="4" customWidth="1"/>
    <col min="14" max="14" width="11.875" style="3" customWidth="1"/>
    <col min="15" max="15" width="5.875" style="13" customWidth="1"/>
    <col min="16" max="16" width="10.00390625" style="13" customWidth="1"/>
    <col min="17" max="16384" width="9.00390625" style="3" customWidth="1"/>
  </cols>
  <sheetData>
    <row r="2" spans="1:16" s="7" customFormat="1" ht="31.5">
      <c r="A2" s="28" t="s">
        <v>50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3"/>
      <c r="P2" s="13"/>
    </row>
    <row r="3" spans="2:14" ht="12" customHeight="1">
      <c r="B3" s="8"/>
      <c r="C3" s="16"/>
      <c r="D3" s="16"/>
      <c r="E3" s="8"/>
      <c r="F3" s="8"/>
      <c r="G3" s="8"/>
      <c r="H3" s="18"/>
      <c r="I3" s="8"/>
      <c r="J3" s="8"/>
      <c r="K3" s="8"/>
      <c r="L3" s="8"/>
      <c r="M3" s="12">
        <v>41244</v>
      </c>
      <c r="N3" s="8"/>
    </row>
    <row r="4" spans="1:16" ht="24.75" customHeight="1">
      <c r="A4" s="1" t="s">
        <v>0</v>
      </c>
      <c r="B4" s="1" t="s">
        <v>1</v>
      </c>
      <c r="C4" s="14" t="s">
        <v>2</v>
      </c>
      <c r="D4" s="14" t="s">
        <v>3</v>
      </c>
      <c r="E4" s="1" t="s">
        <v>4</v>
      </c>
      <c r="F4" s="1" t="s">
        <v>5</v>
      </c>
      <c r="G4" s="2" t="s">
        <v>6</v>
      </c>
      <c r="H4" s="2" t="s">
        <v>51</v>
      </c>
      <c r="I4" s="10" t="s">
        <v>30</v>
      </c>
      <c r="J4" s="10" t="s">
        <v>52</v>
      </c>
      <c r="K4" s="5" t="s">
        <v>31</v>
      </c>
      <c r="L4" s="5" t="s">
        <v>32</v>
      </c>
      <c r="M4" s="11" t="s">
        <v>53</v>
      </c>
      <c r="N4" s="1" t="s">
        <v>33</v>
      </c>
      <c r="O4" s="14" t="s">
        <v>47</v>
      </c>
      <c r="P4" s="14"/>
    </row>
    <row r="5" spans="1:16" ht="24.75" customHeight="1">
      <c r="A5" s="1">
        <v>1</v>
      </c>
      <c r="B5" s="1" t="s">
        <v>21</v>
      </c>
      <c r="C5" s="14" t="s">
        <v>27</v>
      </c>
      <c r="D5" s="14">
        <v>1999</v>
      </c>
      <c r="E5" s="1" t="s">
        <v>28</v>
      </c>
      <c r="F5" s="1">
        <v>1</v>
      </c>
      <c r="G5" s="2">
        <v>14780</v>
      </c>
      <c r="H5" s="2">
        <v>14336.6</v>
      </c>
      <c r="I5" s="1">
        <v>5</v>
      </c>
      <c r="J5" s="6">
        <v>0.05</v>
      </c>
      <c r="K5" s="2">
        <f>N5/12</f>
        <v>234.01666666666665</v>
      </c>
      <c r="L5" s="1"/>
      <c r="M5" s="2">
        <f>'[1]2011年'!M5</f>
        <v>14336.6</v>
      </c>
      <c r="N5" s="2">
        <f>G5*0.95/5</f>
        <v>2808.2</v>
      </c>
      <c r="O5" s="14" t="s">
        <v>48</v>
      </c>
      <c r="P5" s="14"/>
    </row>
    <row r="6" spans="1:16" ht="24.75" customHeight="1">
      <c r="A6" s="1">
        <v>2</v>
      </c>
      <c r="B6" s="1" t="s">
        <v>7</v>
      </c>
      <c r="C6" s="14" t="s">
        <v>27</v>
      </c>
      <c r="D6" s="14">
        <v>1999</v>
      </c>
      <c r="E6" s="1" t="s">
        <v>28</v>
      </c>
      <c r="F6" s="1">
        <v>1</v>
      </c>
      <c r="G6" s="2">
        <v>16988</v>
      </c>
      <c r="H6" s="2">
        <v>16478.36</v>
      </c>
      <c r="I6" s="1">
        <v>5</v>
      </c>
      <c r="J6" s="6">
        <v>0.05</v>
      </c>
      <c r="K6" s="2">
        <f aca="true" t="shared" si="0" ref="K6:K41">N6/12</f>
        <v>268.97666666666663</v>
      </c>
      <c r="L6" s="1"/>
      <c r="M6" s="2">
        <f>'[1]2011年'!M6</f>
        <v>16478.36</v>
      </c>
      <c r="N6" s="2">
        <f aca="true" t="shared" si="1" ref="N6:N41">G6*0.95/5</f>
        <v>3227.72</v>
      </c>
      <c r="O6" s="14" t="s">
        <v>48</v>
      </c>
      <c r="P6" s="14"/>
    </row>
    <row r="7" spans="1:16" ht="24.75" customHeight="1">
      <c r="A7" s="1">
        <v>3</v>
      </c>
      <c r="B7" s="1" t="s">
        <v>8</v>
      </c>
      <c r="C7" s="14" t="s">
        <v>27</v>
      </c>
      <c r="D7" s="14">
        <v>1999</v>
      </c>
      <c r="E7" s="1" t="s">
        <v>28</v>
      </c>
      <c r="F7" s="1">
        <v>1</v>
      </c>
      <c r="G7" s="2">
        <v>3591</v>
      </c>
      <c r="H7" s="2">
        <v>3483.27</v>
      </c>
      <c r="I7" s="1">
        <v>5</v>
      </c>
      <c r="J7" s="6">
        <v>0.05</v>
      </c>
      <c r="K7" s="2">
        <f t="shared" si="0"/>
        <v>56.857499999999995</v>
      </c>
      <c r="L7" s="1"/>
      <c r="M7" s="2">
        <f>'[1]2011年'!M7</f>
        <v>3483.27</v>
      </c>
      <c r="N7" s="2">
        <f t="shared" si="1"/>
        <v>682.29</v>
      </c>
      <c r="O7" s="14" t="s">
        <v>48</v>
      </c>
      <c r="P7" s="14"/>
    </row>
    <row r="8" spans="1:16" ht="24.75" customHeight="1">
      <c r="A8" s="1">
        <v>4</v>
      </c>
      <c r="B8" s="1" t="s">
        <v>9</v>
      </c>
      <c r="C8" s="14" t="s">
        <v>27</v>
      </c>
      <c r="D8" s="14">
        <v>1999</v>
      </c>
      <c r="E8" s="1" t="s">
        <v>28</v>
      </c>
      <c r="F8" s="1">
        <v>1</v>
      </c>
      <c r="G8" s="2">
        <v>13730</v>
      </c>
      <c r="H8" s="2">
        <v>13318.1</v>
      </c>
      <c r="I8" s="1">
        <v>5</v>
      </c>
      <c r="J8" s="6">
        <v>0.05</v>
      </c>
      <c r="K8" s="2">
        <f t="shared" si="0"/>
        <v>217.39166666666665</v>
      </c>
      <c r="L8" s="1"/>
      <c r="M8" s="2">
        <f>'[1]2011年'!M8</f>
        <v>13318.1</v>
      </c>
      <c r="N8" s="2">
        <f t="shared" si="1"/>
        <v>2608.7</v>
      </c>
      <c r="O8" s="14" t="s">
        <v>48</v>
      </c>
      <c r="P8" s="14"/>
    </row>
    <row r="9" spans="1:16" ht="24.75" customHeight="1">
      <c r="A9" s="1">
        <v>5</v>
      </c>
      <c r="B9" s="1" t="s">
        <v>25</v>
      </c>
      <c r="C9" s="14" t="s">
        <v>27</v>
      </c>
      <c r="D9" s="14">
        <v>2000</v>
      </c>
      <c r="E9" s="1" t="s">
        <v>28</v>
      </c>
      <c r="F9" s="1">
        <v>1</v>
      </c>
      <c r="G9" s="2">
        <v>25400</v>
      </c>
      <c r="H9" s="2">
        <v>24638</v>
      </c>
      <c r="I9" s="1">
        <v>5</v>
      </c>
      <c r="J9" s="6">
        <v>0.05</v>
      </c>
      <c r="K9" s="2">
        <f t="shared" si="0"/>
        <v>402.1666666666667</v>
      </c>
      <c r="L9" s="1"/>
      <c r="M9" s="2">
        <f>'[1]2011年'!M9</f>
        <v>24638</v>
      </c>
      <c r="N9" s="2">
        <f t="shared" si="1"/>
        <v>4826</v>
      </c>
      <c r="O9" s="14" t="s">
        <v>48</v>
      </c>
      <c r="P9" s="14"/>
    </row>
    <row r="10" spans="1:16" ht="24.75" customHeight="1">
      <c r="A10" s="1">
        <v>6</v>
      </c>
      <c r="B10" s="1" t="s">
        <v>10</v>
      </c>
      <c r="C10" s="14" t="s">
        <v>27</v>
      </c>
      <c r="D10" s="14">
        <v>2000</v>
      </c>
      <c r="E10" s="1" t="s">
        <v>28</v>
      </c>
      <c r="F10" s="1">
        <v>1</v>
      </c>
      <c r="G10" s="2">
        <v>38500</v>
      </c>
      <c r="H10" s="2">
        <v>37345</v>
      </c>
      <c r="I10" s="1">
        <v>5</v>
      </c>
      <c r="J10" s="6">
        <v>0.05</v>
      </c>
      <c r="K10" s="2">
        <f t="shared" si="0"/>
        <v>609.5833333333334</v>
      </c>
      <c r="L10" s="1"/>
      <c r="M10" s="2">
        <f>'[1]2011年'!M10</f>
        <v>37345</v>
      </c>
      <c r="N10" s="2">
        <f t="shared" si="1"/>
        <v>7315</v>
      </c>
      <c r="O10" s="14" t="s">
        <v>48</v>
      </c>
      <c r="P10" s="14"/>
    </row>
    <row r="11" spans="1:16" ht="24.75" customHeight="1">
      <c r="A11" s="1">
        <v>7</v>
      </c>
      <c r="B11" s="1" t="s">
        <v>11</v>
      </c>
      <c r="C11" s="14" t="s">
        <v>27</v>
      </c>
      <c r="D11" s="14">
        <v>2000</v>
      </c>
      <c r="E11" s="1" t="s">
        <v>28</v>
      </c>
      <c r="F11" s="1">
        <v>1</v>
      </c>
      <c r="G11" s="2">
        <v>39680</v>
      </c>
      <c r="H11" s="2">
        <v>38489.6</v>
      </c>
      <c r="I11" s="1">
        <v>5</v>
      </c>
      <c r="J11" s="6">
        <v>0.05</v>
      </c>
      <c r="K11" s="2">
        <f t="shared" si="0"/>
        <v>628.2666666666667</v>
      </c>
      <c r="L11" s="1"/>
      <c r="M11" s="2">
        <f>'[1]2011年'!M11</f>
        <v>38489.6</v>
      </c>
      <c r="N11" s="2">
        <f t="shared" si="1"/>
        <v>7539.2</v>
      </c>
      <c r="O11" s="14" t="s">
        <v>48</v>
      </c>
      <c r="P11" s="14"/>
    </row>
    <row r="12" spans="1:16" ht="24.75" customHeight="1">
      <c r="A12" s="1">
        <v>8</v>
      </c>
      <c r="B12" s="1" t="s">
        <v>12</v>
      </c>
      <c r="C12" s="14" t="s">
        <v>27</v>
      </c>
      <c r="D12" s="14">
        <v>2000</v>
      </c>
      <c r="E12" s="1" t="s">
        <v>28</v>
      </c>
      <c r="F12" s="1">
        <v>1</v>
      </c>
      <c r="G12" s="2">
        <v>2800</v>
      </c>
      <c r="H12" s="2">
        <v>2716</v>
      </c>
      <c r="I12" s="1">
        <v>5</v>
      </c>
      <c r="J12" s="6">
        <v>0.05</v>
      </c>
      <c r="K12" s="2">
        <f t="shared" si="0"/>
        <v>44.333333333333336</v>
      </c>
      <c r="L12" s="1"/>
      <c r="M12" s="2">
        <f>'[1]2011年'!M12</f>
        <v>2716</v>
      </c>
      <c r="N12" s="2">
        <f t="shared" si="1"/>
        <v>532</v>
      </c>
      <c r="O12" s="14" t="s">
        <v>48</v>
      </c>
      <c r="P12" s="14"/>
    </row>
    <row r="13" spans="1:16" ht="24.75" customHeight="1">
      <c r="A13" s="1">
        <v>9</v>
      </c>
      <c r="B13" s="1" t="s">
        <v>12</v>
      </c>
      <c r="C13" s="14" t="s">
        <v>27</v>
      </c>
      <c r="D13" s="14">
        <v>2001</v>
      </c>
      <c r="E13" s="1" t="s">
        <v>28</v>
      </c>
      <c r="F13" s="1">
        <v>1</v>
      </c>
      <c r="G13" s="2">
        <v>1850</v>
      </c>
      <c r="H13" s="2">
        <v>1794.5</v>
      </c>
      <c r="I13" s="1">
        <v>5</v>
      </c>
      <c r="J13" s="6">
        <v>0.05</v>
      </c>
      <c r="K13" s="2">
        <f t="shared" si="0"/>
        <v>29.291666666666668</v>
      </c>
      <c r="L13" s="1"/>
      <c r="M13" s="2">
        <f>'[1]2011年'!M13</f>
        <v>1794.5</v>
      </c>
      <c r="N13" s="2">
        <f t="shared" si="1"/>
        <v>351.5</v>
      </c>
      <c r="O13" s="14" t="s">
        <v>48</v>
      </c>
      <c r="P13" s="14"/>
    </row>
    <row r="14" spans="1:16" ht="24.75" customHeight="1">
      <c r="A14" s="1">
        <v>10</v>
      </c>
      <c r="B14" s="1" t="s">
        <v>11</v>
      </c>
      <c r="C14" s="14" t="s">
        <v>27</v>
      </c>
      <c r="D14" s="14">
        <v>2001</v>
      </c>
      <c r="E14" s="1" t="s">
        <v>28</v>
      </c>
      <c r="F14" s="1">
        <v>1</v>
      </c>
      <c r="G14" s="2">
        <v>30000</v>
      </c>
      <c r="H14" s="2">
        <v>29100</v>
      </c>
      <c r="I14" s="1">
        <v>5</v>
      </c>
      <c r="J14" s="6">
        <v>0.05</v>
      </c>
      <c r="K14" s="2">
        <f t="shared" si="0"/>
        <v>475</v>
      </c>
      <c r="L14" s="1"/>
      <c r="M14" s="2">
        <f>'[1]2011年'!M14</f>
        <v>29100</v>
      </c>
      <c r="N14" s="2">
        <f t="shared" si="1"/>
        <v>5700</v>
      </c>
      <c r="O14" s="14" t="s">
        <v>48</v>
      </c>
      <c r="P14" s="14"/>
    </row>
    <row r="15" spans="1:16" ht="24.75" customHeight="1">
      <c r="A15" s="1">
        <v>11</v>
      </c>
      <c r="B15" s="1" t="s">
        <v>13</v>
      </c>
      <c r="C15" s="14" t="s">
        <v>27</v>
      </c>
      <c r="D15" s="14">
        <v>2002</v>
      </c>
      <c r="E15" s="1" t="s">
        <v>28</v>
      </c>
      <c r="F15" s="1">
        <v>1</v>
      </c>
      <c r="G15" s="2">
        <v>11485</v>
      </c>
      <c r="H15" s="2">
        <v>11140.45</v>
      </c>
      <c r="I15" s="1">
        <v>5</v>
      </c>
      <c r="J15" s="6">
        <v>0.05</v>
      </c>
      <c r="K15" s="2">
        <f t="shared" si="0"/>
        <v>181.84583333333333</v>
      </c>
      <c r="L15" s="1"/>
      <c r="M15" s="2">
        <f>'[1]2011年'!M15</f>
        <v>11140.449999999999</v>
      </c>
      <c r="N15" s="2">
        <f t="shared" si="1"/>
        <v>2182.15</v>
      </c>
      <c r="O15" s="14" t="s">
        <v>48</v>
      </c>
      <c r="P15" s="14">
        <f>SUM(L5:L15)</f>
        <v>0</v>
      </c>
    </row>
    <row r="16" spans="1:16" ht="24.75" customHeight="1">
      <c r="A16" s="1">
        <v>12</v>
      </c>
      <c r="B16" s="1" t="s">
        <v>14</v>
      </c>
      <c r="C16" s="14" t="s">
        <v>27</v>
      </c>
      <c r="D16" s="14">
        <v>2002</v>
      </c>
      <c r="E16" s="1" t="s">
        <v>29</v>
      </c>
      <c r="F16" s="1">
        <v>1</v>
      </c>
      <c r="G16" s="2">
        <v>12120</v>
      </c>
      <c r="H16" s="2">
        <v>11756.4</v>
      </c>
      <c r="I16" s="1">
        <v>5</v>
      </c>
      <c r="J16" s="6">
        <v>0.05</v>
      </c>
      <c r="K16" s="2">
        <f t="shared" si="0"/>
        <v>191.9</v>
      </c>
      <c r="L16" s="1"/>
      <c r="M16" s="2">
        <f>'[1]2011年'!M16</f>
        <v>11756.4</v>
      </c>
      <c r="N16" s="2">
        <f t="shared" si="1"/>
        <v>2302.8</v>
      </c>
      <c r="O16" s="14" t="s">
        <v>45</v>
      </c>
      <c r="P16" s="14"/>
    </row>
    <row r="17" spans="1:16" ht="24.75" customHeight="1">
      <c r="A17" s="1">
        <v>13</v>
      </c>
      <c r="B17" s="1" t="s">
        <v>14</v>
      </c>
      <c r="C17" s="14" t="s">
        <v>27</v>
      </c>
      <c r="D17" s="14">
        <v>2004</v>
      </c>
      <c r="E17" s="1" t="s">
        <v>29</v>
      </c>
      <c r="F17" s="1">
        <v>1</v>
      </c>
      <c r="G17" s="2">
        <v>11400</v>
      </c>
      <c r="H17" s="2">
        <v>10245.02</v>
      </c>
      <c r="I17" s="1">
        <v>5</v>
      </c>
      <c r="J17" s="6">
        <v>0.05</v>
      </c>
      <c r="K17" s="2">
        <f t="shared" si="0"/>
        <v>180.5</v>
      </c>
      <c r="L17" s="1"/>
      <c r="M17" s="2">
        <f>'[1]2011年'!M17</f>
        <v>10245.02</v>
      </c>
      <c r="N17" s="2">
        <f t="shared" si="1"/>
        <v>2166</v>
      </c>
      <c r="O17" s="14" t="s">
        <v>45</v>
      </c>
      <c r="P17" s="14"/>
    </row>
    <row r="18" spans="1:16" ht="24.75" customHeight="1">
      <c r="A18" s="1">
        <v>14</v>
      </c>
      <c r="B18" s="1" t="s">
        <v>15</v>
      </c>
      <c r="C18" s="14" t="s">
        <v>27</v>
      </c>
      <c r="D18" s="14">
        <v>2004</v>
      </c>
      <c r="E18" s="1" t="s">
        <v>29</v>
      </c>
      <c r="F18" s="1">
        <v>1</v>
      </c>
      <c r="G18" s="2">
        <v>14600</v>
      </c>
      <c r="H18" s="2">
        <v>13870</v>
      </c>
      <c r="I18" s="1">
        <v>5</v>
      </c>
      <c r="J18" s="6">
        <v>0.05</v>
      </c>
      <c r="K18" s="2">
        <f t="shared" si="0"/>
        <v>231.16666666666666</v>
      </c>
      <c r="L18" s="2"/>
      <c r="M18" s="2">
        <f>'[1]2011年'!M18</f>
        <v>13870</v>
      </c>
      <c r="N18" s="2">
        <f t="shared" si="1"/>
        <v>2774</v>
      </c>
      <c r="O18" s="14" t="s">
        <v>45</v>
      </c>
      <c r="P18" s="14"/>
    </row>
    <row r="19" spans="1:16" ht="24.75" customHeight="1">
      <c r="A19" s="1">
        <v>15</v>
      </c>
      <c r="B19" s="1" t="s">
        <v>16</v>
      </c>
      <c r="C19" s="14" t="s">
        <v>27</v>
      </c>
      <c r="D19" s="14">
        <v>2004</v>
      </c>
      <c r="E19" s="1" t="s">
        <v>29</v>
      </c>
      <c r="F19" s="1">
        <v>1</v>
      </c>
      <c r="G19" s="2">
        <v>6600</v>
      </c>
      <c r="H19" s="2">
        <v>6270</v>
      </c>
      <c r="I19" s="1">
        <v>5</v>
      </c>
      <c r="J19" s="6">
        <v>0.05</v>
      </c>
      <c r="K19" s="2">
        <f t="shared" si="0"/>
        <v>104.5</v>
      </c>
      <c r="L19" s="2"/>
      <c r="M19" s="2">
        <f>'[1]2011年'!M19</f>
        <v>6270</v>
      </c>
      <c r="N19" s="2">
        <f t="shared" si="1"/>
        <v>1254</v>
      </c>
      <c r="O19" s="14" t="s">
        <v>45</v>
      </c>
      <c r="P19" s="14"/>
    </row>
    <row r="20" spans="1:16" ht="24.75" customHeight="1">
      <c r="A20" s="1">
        <v>16</v>
      </c>
      <c r="B20" s="1" t="s">
        <v>17</v>
      </c>
      <c r="C20" s="14" t="s">
        <v>27</v>
      </c>
      <c r="D20" s="14">
        <v>2004</v>
      </c>
      <c r="E20" s="1" t="s">
        <v>29</v>
      </c>
      <c r="F20" s="1">
        <v>1</v>
      </c>
      <c r="G20" s="2">
        <v>6000</v>
      </c>
      <c r="H20" s="2">
        <v>5700</v>
      </c>
      <c r="I20" s="1">
        <v>5</v>
      </c>
      <c r="J20" s="6">
        <v>0.05</v>
      </c>
      <c r="K20" s="2">
        <f t="shared" si="0"/>
        <v>95</v>
      </c>
      <c r="L20" s="2"/>
      <c r="M20" s="2">
        <f>'[1]2011年'!M20</f>
        <v>5700</v>
      </c>
      <c r="N20" s="2">
        <f t="shared" si="1"/>
        <v>1140</v>
      </c>
      <c r="O20" s="14" t="s">
        <v>45</v>
      </c>
      <c r="P20" s="14"/>
    </row>
    <row r="21" spans="1:16" ht="24.75" customHeight="1">
      <c r="A21" s="1">
        <v>17</v>
      </c>
      <c r="B21" s="1" t="s">
        <v>18</v>
      </c>
      <c r="C21" s="14" t="s">
        <v>27</v>
      </c>
      <c r="D21" s="14">
        <v>2004</v>
      </c>
      <c r="E21" s="1" t="s">
        <v>28</v>
      </c>
      <c r="F21" s="1">
        <v>1</v>
      </c>
      <c r="G21" s="2">
        <v>2199</v>
      </c>
      <c r="H21" s="2">
        <v>2089.05</v>
      </c>
      <c r="I21" s="1">
        <v>5</v>
      </c>
      <c r="J21" s="6">
        <v>0.05</v>
      </c>
      <c r="K21" s="2">
        <f t="shared" si="0"/>
        <v>34.817499999999995</v>
      </c>
      <c r="L21" s="2"/>
      <c r="M21" s="2">
        <f>'[1]2011年'!M21</f>
        <v>2089.05</v>
      </c>
      <c r="N21" s="2">
        <f t="shared" si="1"/>
        <v>417.80999999999995</v>
      </c>
      <c r="O21" s="14" t="s">
        <v>45</v>
      </c>
      <c r="P21" s="14">
        <f>SUM(L16:L21)</f>
        <v>0</v>
      </c>
    </row>
    <row r="22" spans="1:16" ht="24.75" customHeight="1">
      <c r="A22" s="1">
        <v>18</v>
      </c>
      <c r="B22" s="1" t="s">
        <v>19</v>
      </c>
      <c r="C22" s="14" t="s">
        <v>27</v>
      </c>
      <c r="D22" s="14">
        <v>2000</v>
      </c>
      <c r="E22" s="1" t="s">
        <v>29</v>
      </c>
      <c r="F22" s="1">
        <v>1</v>
      </c>
      <c r="G22" s="2">
        <v>2006699.52</v>
      </c>
      <c r="H22" s="1">
        <v>456427.24</v>
      </c>
      <c r="I22" s="1">
        <v>20</v>
      </c>
      <c r="J22" s="6">
        <v>0.05</v>
      </c>
      <c r="K22" s="2">
        <f t="shared" si="0"/>
        <v>7943.1856</v>
      </c>
      <c r="L22" s="2">
        <f aca="true" t="shared" si="2" ref="L22:L34">K22*12</f>
        <v>95318.2272</v>
      </c>
      <c r="M22" s="2">
        <f aca="true" t="shared" si="3" ref="M22:M41">H22+L22</f>
        <v>551745.4672</v>
      </c>
      <c r="N22" s="2">
        <f>G22*0.95/20</f>
        <v>95318.2272</v>
      </c>
      <c r="O22" s="14" t="s">
        <v>46</v>
      </c>
      <c r="P22" s="14"/>
    </row>
    <row r="23" spans="1:16" ht="24.75" customHeight="1">
      <c r="A23" s="1">
        <v>19</v>
      </c>
      <c r="B23" s="1" t="s">
        <v>20</v>
      </c>
      <c r="C23" s="14" t="s">
        <v>27</v>
      </c>
      <c r="D23" s="14">
        <v>2001</v>
      </c>
      <c r="E23" s="1" t="s">
        <v>29</v>
      </c>
      <c r="F23" s="1">
        <v>1</v>
      </c>
      <c r="G23" s="2">
        <v>82778.17</v>
      </c>
      <c r="H23" s="1">
        <v>47183.55</v>
      </c>
      <c r="I23" s="1">
        <v>20</v>
      </c>
      <c r="J23" s="6">
        <v>0.05</v>
      </c>
      <c r="K23" s="2">
        <f t="shared" si="0"/>
        <v>327.6635895833333</v>
      </c>
      <c r="L23" s="2">
        <f t="shared" si="2"/>
        <v>3931.9630749999997</v>
      </c>
      <c r="M23" s="2">
        <f t="shared" si="3"/>
        <v>51115.513075</v>
      </c>
      <c r="N23" s="2">
        <f>G23*0.95/20</f>
        <v>3931.9630749999997</v>
      </c>
      <c r="O23" s="14" t="s">
        <v>46</v>
      </c>
      <c r="P23" s="15">
        <f>SUM(L22:L23)</f>
        <v>99250.190275</v>
      </c>
    </row>
    <row r="24" spans="1:16" ht="24.75" customHeight="1">
      <c r="A24" s="1">
        <v>20</v>
      </c>
      <c r="B24" s="1" t="s">
        <v>21</v>
      </c>
      <c r="C24" s="14" t="s">
        <v>27</v>
      </c>
      <c r="D24" s="14">
        <v>2007</v>
      </c>
      <c r="E24" s="1" t="s">
        <v>28</v>
      </c>
      <c r="F24" s="1">
        <v>1</v>
      </c>
      <c r="G24" s="2">
        <v>19780</v>
      </c>
      <c r="H24" s="1">
        <v>16452.52</v>
      </c>
      <c r="I24" s="1">
        <v>5</v>
      </c>
      <c r="J24" s="6">
        <v>0.05</v>
      </c>
      <c r="K24" s="2">
        <f t="shared" si="0"/>
        <v>313.18333333333334</v>
      </c>
      <c r="L24" s="2">
        <v>2338.48</v>
      </c>
      <c r="M24" s="2">
        <f t="shared" si="3"/>
        <v>18791</v>
      </c>
      <c r="N24" s="2">
        <f t="shared" si="1"/>
        <v>3758.2</v>
      </c>
      <c r="O24" s="14" t="s">
        <v>48</v>
      </c>
      <c r="P24" s="14"/>
    </row>
    <row r="25" spans="1:16" ht="24.75" customHeight="1">
      <c r="A25" s="1">
        <v>21</v>
      </c>
      <c r="B25" s="1" t="s">
        <v>22</v>
      </c>
      <c r="C25" s="14" t="s">
        <v>27</v>
      </c>
      <c r="D25" s="14">
        <v>2007</v>
      </c>
      <c r="E25" s="1" t="s">
        <v>28</v>
      </c>
      <c r="F25" s="1">
        <v>1</v>
      </c>
      <c r="G25" s="2">
        <v>30000</v>
      </c>
      <c r="H25" s="1">
        <v>6610.56</v>
      </c>
      <c r="I25" s="1">
        <v>5</v>
      </c>
      <c r="J25" s="6">
        <v>0.05</v>
      </c>
      <c r="K25" s="2">
        <f t="shared" si="0"/>
        <v>475</v>
      </c>
      <c r="L25" s="2">
        <f t="shared" si="2"/>
        <v>5700</v>
      </c>
      <c r="M25" s="2">
        <f t="shared" si="3"/>
        <v>12310.560000000001</v>
      </c>
      <c r="N25" s="2">
        <f t="shared" si="1"/>
        <v>5700</v>
      </c>
      <c r="O25" s="14" t="s">
        <v>48</v>
      </c>
      <c r="P25" s="14"/>
    </row>
    <row r="26" spans="1:16" ht="24.75" customHeight="1">
      <c r="A26" s="1">
        <v>22</v>
      </c>
      <c r="B26" s="1" t="s">
        <v>23</v>
      </c>
      <c r="C26" s="14" t="s">
        <v>27</v>
      </c>
      <c r="D26" s="14">
        <v>2007</v>
      </c>
      <c r="E26" s="1" t="s">
        <v>28</v>
      </c>
      <c r="F26" s="1">
        <v>1</v>
      </c>
      <c r="G26" s="2">
        <v>7050</v>
      </c>
      <c r="H26" s="1">
        <v>1339.5</v>
      </c>
      <c r="I26" s="1">
        <v>5</v>
      </c>
      <c r="J26" s="6">
        <v>0.05</v>
      </c>
      <c r="K26" s="2">
        <f t="shared" si="0"/>
        <v>111.625</v>
      </c>
      <c r="L26" s="2">
        <f t="shared" si="2"/>
        <v>1339.5</v>
      </c>
      <c r="M26" s="2">
        <f t="shared" si="3"/>
        <v>2679</v>
      </c>
      <c r="N26" s="2">
        <f t="shared" si="1"/>
        <v>1339.5</v>
      </c>
      <c r="O26" s="14" t="s">
        <v>48</v>
      </c>
      <c r="P26" s="14"/>
    </row>
    <row r="27" spans="1:16" ht="24.75" customHeight="1">
      <c r="A27" s="1">
        <v>23</v>
      </c>
      <c r="B27" s="1" t="s">
        <v>24</v>
      </c>
      <c r="C27" s="14" t="s">
        <v>27</v>
      </c>
      <c r="D27" s="14">
        <v>2007</v>
      </c>
      <c r="E27" s="1" t="s">
        <v>28</v>
      </c>
      <c r="F27" s="1">
        <v>1</v>
      </c>
      <c r="G27" s="2">
        <v>15000</v>
      </c>
      <c r="H27" s="1">
        <v>2850</v>
      </c>
      <c r="I27" s="1">
        <v>5</v>
      </c>
      <c r="J27" s="6">
        <v>0.05</v>
      </c>
      <c r="K27" s="2">
        <f t="shared" si="0"/>
        <v>237.5</v>
      </c>
      <c r="L27" s="2">
        <f t="shared" si="2"/>
        <v>2850</v>
      </c>
      <c r="M27" s="2">
        <f t="shared" si="3"/>
        <v>5700</v>
      </c>
      <c r="N27" s="2">
        <f t="shared" si="1"/>
        <v>2850</v>
      </c>
      <c r="O27" s="14" t="s">
        <v>48</v>
      </c>
      <c r="P27" s="14"/>
    </row>
    <row r="28" spans="1:16" ht="24.75" customHeight="1">
      <c r="A28" s="1">
        <v>24</v>
      </c>
      <c r="B28" s="1" t="s">
        <v>25</v>
      </c>
      <c r="C28" s="14" t="s">
        <v>27</v>
      </c>
      <c r="D28" s="14">
        <v>2007</v>
      </c>
      <c r="E28" s="1" t="s">
        <v>28</v>
      </c>
      <c r="F28" s="1">
        <v>1</v>
      </c>
      <c r="G28" s="2">
        <v>26000</v>
      </c>
      <c r="H28" s="1">
        <v>4940</v>
      </c>
      <c r="I28" s="1">
        <v>5</v>
      </c>
      <c r="J28" s="6">
        <v>0.05</v>
      </c>
      <c r="K28" s="2">
        <f t="shared" si="0"/>
        <v>411.6666666666667</v>
      </c>
      <c r="L28" s="2">
        <f t="shared" si="2"/>
        <v>4940</v>
      </c>
      <c r="M28" s="2">
        <f t="shared" si="3"/>
        <v>9880</v>
      </c>
      <c r="N28" s="2">
        <f t="shared" si="1"/>
        <v>4940</v>
      </c>
      <c r="O28" s="14" t="s">
        <v>48</v>
      </c>
      <c r="P28" s="14"/>
    </row>
    <row r="29" spans="1:16" ht="24.75" customHeight="1">
      <c r="A29" s="1">
        <v>25</v>
      </c>
      <c r="B29" s="1" t="s">
        <v>26</v>
      </c>
      <c r="C29" s="14" t="s">
        <v>27</v>
      </c>
      <c r="D29" s="14">
        <v>2010</v>
      </c>
      <c r="E29" s="1" t="s">
        <v>29</v>
      </c>
      <c r="F29" s="1">
        <v>1</v>
      </c>
      <c r="G29" s="2">
        <v>28158</v>
      </c>
      <c r="H29" s="1">
        <v>5350.02</v>
      </c>
      <c r="I29" s="1">
        <v>5</v>
      </c>
      <c r="J29" s="6">
        <v>0.05</v>
      </c>
      <c r="K29" s="2">
        <f t="shared" si="0"/>
        <v>445.835</v>
      </c>
      <c r="L29" s="2">
        <f t="shared" si="2"/>
        <v>5350.0199999999995</v>
      </c>
      <c r="M29" s="2">
        <f t="shared" si="3"/>
        <v>10700.04</v>
      </c>
      <c r="N29" s="2">
        <f t="shared" si="1"/>
        <v>5350.0199999999995</v>
      </c>
      <c r="O29" s="14" t="s">
        <v>48</v>
      </c>
      <c r="P29" s="14"/>
    </row>
    <row r="30" spans="1:16" ht="24.75" customHeight="1">
      <c r="A30" s="1">
        <v>26</v>
      </c>
      <c r="B30" s="1" t="s">
        <v>34</v>
      </c>
      <c r="C30" s="14" t="s">
        <v>27</v>
      </c>
      <c r="D30" s="14">
        <v>2010</v>
      </c>
      <c r="E30" s="1" t="s">
        <v>28</v>
      </c>
      <c r="F30" s="1">
        <v>1</v>
      </c>
      <c r="G30" s="2">
        <v>4420</v>
      </c>
      <c r="H30" s="1">
        <v>839.8</v>
      </c>
      <c r="I30" s="1">
        <v>5</v>
      </c>
      <c r="J30" s="6">
        <v>0.05</v>
      </c>
      <c r="K30" s="2">
        <f t="shared" si="0"/>
        <v>69.98333333333333</v>
      </c>
      <c r="L30" s="2">
        <f t="shared" si="2"/>
        <v>839.8</v>
      </c>
      <c r="M30" s="2">
        <f t="shared" si="3"/>
        <v>1679.6</v>
      </c>
      <c r="N30" s="2">
        <f t="shared" si="1"/>
        <v>839.8</v>
      </c>
      <c r="O30" s="14" t="s">
        <v>48</v>
      </c>
      <c r="P30" s="14"/>
    </row>
    <row r="31" spans="1:16" ht="24.75" customHeight="1">
      <c r="A31" s="1">
        <v>27</v>
      </c>
      <c r="B31" s="9" t="s">
        <v>54</v>
      </c>
      <c r="C31" s="14" t="s">
        <v>27</v>
      </c>
      <c r="D31" s="17">
        <v>40848</v>
      </c>
      <c r="E31" s="1" t="s">
        <v>29</v>
      </c>
      <c r="F31" s="1">
        <v>1</v>
      </c>
      <c r="G31" s="2">
        <v>2700</v>
      </c>
      <c r="H31" s="1">
        <v>42.75</v>
      </c>
      <c r="I31" s="1">
        <v>5</v>
      </c>
      <c r="J31" s="6">
        <v>0.05</v>
      </c>
      <c r="K31" s="2">
        <f t="shared" si="0"/>
        <v>42.75</v>
      </c>
      <c r="L31" s="2">
        <f t="shared" si="2"/>
        <v>513</v>
      </c>
      <c r="M31" s="2">
        <f t="shared" si="3"/>
        <v>555.75</v>
      </c>
      <c r="N31" s="2">
        <f t="shared" si="1"/>
        <v>513</v>
      </c>
      <c r="O31" s="14" t="s">
        <v>48</v>
      </c>
      <c r="P31" s="14"/>
    </row>
    <row r="32" spans="1:16" ht="24.75" customHeight="1">
      <c r="A32" s="1">
        <v>28</v>
      </c>
      <c r="B32" s="9" t="s">
        <v>55</v>
      </c>
      <c r="C32" s="14" t="s">
        <v>27</v>
      </c>
      <c r="D32" s="17">
        <v>40849</v>
      </c>
      <c r="E32" s="1" t="s">
        <v>28</v>
      </c>
      <c r="F32" s="1">
        <v>1</v>
      </c>
      <c r="G32" s="2">
        <v>749</v>
      </c>
      <c r="H32" s="1">
        <v>11.86</v>
      </c>
      <c r="I32" s="1">
        <v>5</v>
      </c>
      <c r="J32" s="6">
        <v>0.05</v>
      </c>
      <c r="K32" s="2">
        <f t="shared" si="0"/>
        <v>11.859166666666667</v>
      </c>
      <c r="L32" s="2">
        <f t="shared" si="2"/>
        <v>142.31</v>
      </c>
      <c r="M32" s="2">
        <f t="shared" si="3"/>
        <v>154.17000000000002</v>
      </c>
      <c r="N32" s="2">
        <f t="shared" si="1"/>
        <v>142.31</v>
      </c>
      <c r="O32" s="14" t="s">
        <v>48</v>
      </c>
      <c r="P32" s="14"/>
    </row>
    <row r="33" spans="1:16" ht="24.75" customHeight="1">
      <c r="A33" s="1">
        <v>29</v>
      </c>
      <c r="B33" s="1" t="s">
        <v>34</v>
      </c>
      <c r="C33" s="14" t="s">
        <v>27</v>
      </c>
      <c r="D33" s="17">
        <v>40878</v>
      </c>
      <c r="E33" s="1" t="s">
        <v>28</v>
      </c>
      <c r="F33" s="1">
        <v>1</v>
      </c>
      <c r="G33" s="2">
        <v>26950</v>
      </c>
      <c r="H33" s="2"/>
      <c r="I33" s="1">
        <v>5</v>
      </c>
      <c r="J33" s="6">
        <v>0.05</v>
      </c>
      <c r="K33" s="2">
        <f t="shared" si="0"/>
        <v>426.7083333333333</v>
      </c>
      <c r="L33" s="2">
        <f t="shared" si="2"/>
        <v>5120.5</v>
      </c>
      <c r="M33" s="2">
        <f t="shared" si="3"/>
        <v>5120.5</v>
      </c>
      <c r="N33" s="2">
        <f t="shared" si="1"/>
        <v>5120.5</v>
      </c>
      <c r="O33" s="14" t="s">
        <v>48</v>
      </c>
      <c r="P33" s="15"/>
    </row>
    <row r="34" spans="1:16" ht="24.75" customHeight="1">
      <c r="A34" s="1">
        <v>30</v>
      </c>
      <c r="B34" s="1" t="s">
        <v>56</v>
      </c>
      <c r="C34" s="14" t="s">
        <v>27</v>
      </c>
      <c r="D34" s="17">
        <v>40879</v>
      </c>
      <c r="E34" s="1" t="s">
        <v>28</v>
      </c>
      <c r="F34" s="1">
        <v>2</v>
      </c>
      <c r="G34" s="2">
        <v>3031</v>
      </c>
      <c r="H34" s="2"/>
      <c r="I34" s="1">
        <v>5</v>
      </c>
      <c r="J34" s="6">
        <v>0.05</v>
      </c>
      <c r="K34" s="2">
        <f t="shared" si="0"/>
        <v>47.990833333333335</v>
      </c>
      <c r="L34" s="2">
        <f t="shared" si="2"/>
        <v>575.89</v>
      </c>
      <c r="M34" s="2">
        <f t="shared" si="3"/>
        <v>575.89</v>
      </c>
      <c r="N34" s="2">
        <f t="shared" si="1"/>
        <v>575.89</v>
      </c>
      <c r="O34" s="14" t="s">
        <v>45</v>
      </c>
      <c r="P34" s="14">
        <f>SUM(L34)</f>
        <v>575.89</v>
      </c>
    </row>
    <row r="35" spans="1:16" ht="24.75" customHeight="1">
      <c r="A35" s="1">
        <v>31</v>
      </c>
      <c r="B35" s="1" t="s">
        <v>57</v>
      </c>
      <c r="C35" s="14" t="s">
        <v>27</v>
      </c>
      <c r="D35" s="17">
        <v>40909</v>
      </c>
      <c r="E35" s="1" t="s">
        <v>58</v>
      </c>
      <c r="F35" s="1">
        <v>1</v>
      </c>
      <c r="G35" s="2">
        <v>1140</v>
      </c>
      <c r="H35" s="2"/>
      <c r="I35" s="1">
        <v>5</v>
      </c>
      <c r="J35" s="6">
        <v>0.05</v>
      </c>
      <c r="K35" s="2">
        <f t="shared" si="0"/>
        <v>18.05</v>
      </c>
      <c r="L35" s="2">
        <f>K35*11</f>
        <v>198.55</v>
      </c>
      <c r="M35" s="2">
        <f t="shared" si="3"/>
        <v>198.55</v>
      </c>
      <c r="N35" s="2">
        <f t="shared" si="1"/>
        <v>216.6</v>
      </c>
      <c r="O35" s="14" t="s">
        <v>45</v>
      </c>
      <c r="P35" s="14">
        <f>SUM(L35)</f>
        <v>198.55</v>
      </c>
    </row>
    <row r="36" spans="1:16" ht="24.75" customHeight="1">
      <c r="A36" s="1">
        <v>32</v>
      </c>
      <c r="B36" s="1" t="s">
        <v>59</v>
      </c>
      <c r="C36" s="14" t="s">
        <v>27</v>
      </c>
      <c r="D36" s="17">
        <v>40941</v>
      </c>
      <c r="E36" s="1" t="s">
        <v>60</v>
      </c>
      <c r="F36" s="1">
        <v>3</v>
      </c>
      <c r="G36" s="2">
        <v>1400.9</v>
      </c>
      <c r="H36" s="2"/>
      <c r="I36" s="1">
        <v>5</v>
      </c>
      <c r="J36" s="6">
        <v>0.05</v>
      </c>
      <c r="K36" s="2">
        <f t="shared" si="0"/>
        <v>22.180916666666665</v>
      </c>
      <c r="L36" s="2">
        <f>K36*10</f>
        <v>221.80916666666664</v>
      </c>
      <c r="M36" s="2">
        <f t="shared" si="3"/>
        <v>221.80916666666664</v>
      </c>
      <c r="N36" s="2">
        <f t="shared" si="1"/>
        <v>266.171</v>
      </c>
      <c r="O36" s="14" t="s">
        <v>45</v>
      </c>
      <c r="P36" s="14">
        <v>221.8</v>
      </c>
    </row>
    <row r="37" spans="1:16" ht="24.75" customHeight="1">
      <c r="A37" s="1">
        <v>33</v>
      </c>
      <c r="B37" s="1" t="s">
        <v>61</v>
      </c>
      <c r="C37" s="14" t="s">
        <v>27</v>
      </c>
      <c r="D37" s="17">
        <v>40969</v>
      </c>
      <c r="E37" s="1" t="s">
        <v>58</v>
      </c>
      <c r="F37" s="1">
        <v>1</v>
      </c>
      <c r="G37" s="2">
        <v>15970</v>
      </c>
      <c r="H37" s="2"/>
      <c r="I37" s="1">
        <v>5</v>
      </c>
      <c r="J37" s="6">
        <v>0.05</v>
      </c>
      <c r="K37" s="2">
        <f t="shared" si="0"/>
        <v>252.85833333333335</v>
      </c>
      <c r="L37" s="2">
        <f>K37*9</f>
        <v>2275.7250000000004</v>
      </c>
      <c r="M37" s="2">
        <f t="shared" si="3"/>
        <v>2275.7250000000004</v>
      </c>
      <c r="N37" s="2">
        <f t="shared" si="1"/>
        <v>3034.3</v>
      </c>
      <c r="O37" s="14" t="s">
        <v>48</v>
      </c>
      <c r="P37" s="14"/>
    </row>
    <row r="38" spans="1:16" ht="24.75" customHeight="1">
      <c r="A38" s="1">
        <v>34</v>
      </c>
      <c r="B38" s="1" t="s">
        <v>61</v>
      </c>
      <c r="C38" s="14" t="s">
        <v>27</v>
      </c>
      <c r="D38" s="17">
        <v>41030</v>
      </c>
      <c r="E38" s="1" t="s">
        <v>58</v>
      </c>
      <c r="F38" s="1">
        <v>1</v>
      </c>
      <c r="G38" s="2">
        <v>10000</v>
      </c>
      <c r="H38" s="2"/>
      <c r="I38" s="1">
        <v>5</v>
      </c>
      <c r="J38" s="6">
        <v>0.05</v>
      </c>
      <c r="K38" s="2">
        <f t="shared" si="0"/>
        <v>158.33333333333334</v>
      </c>
      <c r="L38" s="2">
        <f>K38*7</f>
        <v>1108.3333333333335</v>
      </c>
      <c r="M38" s="2">
        <f t="shared" si="3"/>
        <v>1108.3333333333335</v>
      </c>
      <c r="N38" s="2">
        <f t="shared" si="1"/>
        <v>1900</v>
      </c>
      <c r="O38" s="14" t="s">
        <v>48</v>
      </c>
      <c r="P38" s="14"/>
    </row>
    <row r="39" spans="1:16" ht="24.75" customHeight="1">
      <c r="A39" s="1">
        <v>35</v>
      </c>
      <c r="B39" s="1" t="s">
        <v>62</v>
      </c>
      <c r="C39" s="14" t="s">
        <v>27</v>
      </c>
      <c r="D39" s="17">
        <v>41153</v>
      </c>
      <c r="E39" s="1" t="s">
        <v>63</v>
      </c>
      <c r="F39" s="1">
        <v>1</v>
      </c>
      <c r="G39" s="2">
        <v>9800</v>
      </c>
      <c r="H39" s="2"/>
      <c r="I39" s="1">
        <v>5</v>
      </c>
      <c r="J39" s="6">
        <v>0.05</v>
      </c>
      <c r="K39" s="2">
        <f t="shared" si="0"/>
        <v>155.16666666666666</v>
      </c>
      <c r="L39" s="2">
        <f>K39*3</f>
        <v>465.5</v>
      </c>
      <c r="M39" s="2">
        <f t="shared" si="3"/>
        <v>465.5</v>
      </c>
      <c r="N39" s="2">
        <f t="shared" si="1"/>
        <v>1862</v>
      </c>
      <c r="O39" s="14" t="s">
        <v>48</v>
      </c>
      <c r="P39" s="14"/>
    </row>
    <row r="40" spans="1:16" ht="24.75" customHeight="1">
      <c r="A40" s="1">
        <v>36</v>
      </c>
      <c r="B40" s="1" t="s">
        <v>64</v>
      </c>
      <c r="C40" s="14" t="s">
        <v>27</v>
      </c>
      <c r="D40" s="17">
        <v>41214</v>
      </c>
      <c r="E40" s="1" t="s">
        <v>58</v>
      </c>
      <c r="F40" s="1">
        <v>1</v>
      </c>
      <c r="G40" s="2">
        <v>6728</v>
      </c>
      <c r="H40" s="2"/>
      <c r="I40" s="1">
        <v>5</v>
      </c>
      <c r="J40" s="6">
        <v>0.05</v>
      </c>
      <c r="K40" s="2">
        <f t="shared" si="0"/>
        <v>106.52666666666666</v>
      </c>
      <c r="L40" s="2">
        <f>K40*1</f>
        <v>106.52666666666666</v>
      </c>
      <c r="M40" s="2">
        <f t="shared" si="3"/>
        <v>106.52666666666666</v>
      </c>
      <c r="N40" s="2">
        <f t="shared" si="1"/>
        <v>1278.32</v>
      </c>
      <c r="O40" s="14" t="s">
        <v>48</v>
      </c>
      <c r="P40" s="14"/>
    </row>
    <row r="41" spans="1:16" ht="24.75" customHeight="1">
      <c r="A41" s="1">
        <v>37</v>
      </c>
      <c r="B41" s="1" t="s">
        <v>61</v>
      </c>
      <c r="C41" s="14" t="s">
        <v>27</v>
      </c>
      <c r="D41" s="17">
        <v>41244</v>
      </c>
      <c r="E41" s="1" t="s">
        <v>58</v>
      </c>
      <c r="F41" s="1">
        <v>1</v>
      </c>
      <c r="G41" s="2">
        <v>10550</v>
      </c>
      <c r="H41" s="2"/>
      <c r="I41" s="1">
        <v>5</v>
      </c>
      <c r="J41" s="6">
        <v>0.05</v>
      </c>
      <c r="K41" s="2">
        <f t="shared" si="0"/>
        <v>167.04166666666666</v>
      </c>
      <c r="L41" s="2"/>
      <c r="M41" s="2">
        <f t="shared" si="3"/>
        <v>0</v>
      </c>
      <c r="N41" s="2">
        <f t="shared" si="1"/>
        <v>2004.5</v>
      </c>
      <c r="O41" s="14" t="s">
        <v>48</v>
      </c>
      <c r="P41" s="14"/>
    </row>
    <row r="42" spans="1:16" ht="24.75" customHeight="1">
      <c r="A42" s="1">
        <v>38</v>
      </c>
      <c r="B42" s="1"/>
      <c r="C42" s="14"/>
      <c r="D42" s="17"/>
      <c r="E42" s="1"/>
      <c r="F42" s="1"/>
      <c r="G42" s="2"/>
      <c r="H42" s="2"/>
      <c r="I42" s="1"/>
      <c r="J42" s="6"/>
      <c r="K42" s="2"/>
      <c r="L42" s="2"/>
      <c r="M42" s="2"/>
      <c r="N42" s="2"/>
      <c r="O42" s="14"/>
      <c r="P42" s="14"/>
    </row>
    <row r="43" spans="1:16" ht="24.75" customHeight="1">
      <c r="A43" s="1"/>
      <c r="B43" s="1"/>
      <c r="C43" s="14"/>
      <c r="D43" s="14"/>
      <c r="E43" s="1"/>
      <c r="F43" s="1"/>
      <c r="G43" s="2">
        <f>SUM(G5:G41)</f>
        <v>2560627.59</v>
      </c>
      <c r="H43" s="2">
        <f>SUM(H5:H41)</f>
        <v>784818.1500000001</v>
      </c>
      <c r="I43" s="1"/>
      <c r="J43" s="1"/>
      <c r="K43" s="2">
        <f>SUM(K5:K41)</f>
        <v>15730.722606249998</v>
      </c>
      <c r="L43" s="2">
        <f>SUM(L5:L41)</f>
        <v>133336.13444166668</v>
      </c>
      <c r="M43" s="2">
        <f>SUM(M5:M41)</f>
        <v>918154.2844416668</v>
      </c>
      <c r="N43" s="2">
        <f>SUM(N5:N41)</f>
        <v>188768.671275</v>
      </c>
      <c r="O43" s="14"/>
      <c r="P43" s="15">
        <f>SUM(P23:P33)</f>
        <v>99250.190275</v>
      </c>
    </row>
  </sheetData>
  <mergeCells count="1">
    <mergeCell ref="A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50"/>
  <sheetViews>
    <sheetView workbookViewId="0" topLeftCell="B2">
      <pane xSplit="5" ySplit="3" topLeftCell="G5" activePane="bottomRight" state="frozen"/>
      <selection pane="topLeft" activeCell="B2" sqref="B2"/>
      <selection pane="topRight" activeCell="G2" sqref="G2"/>
      <selection pane="bottomLeft" activeCell="B5" sqref="B5"/>
      <selection pane="bottomRight" activeCell="B2" sqref="A1:IV16384"/>
    </sheetView>
  </sheetViews>
  <sheetFormatPr defaultColWidth="9.00390625" defaultRowHeight="14.25"/>
  <cols>
    <col min="1" max="1" width="3.375" style="3" customWidth="1"/>
    <col min="2" max="2" width="15.125" style="3" customWidth="1"/>
    <col min="3" max="3" width="3.875" style="13" customWidth="1"/>
    <col min="4" max="4" width="7.75390625" style="13" customWidth="1"/>
    <col min="5" max="5" width="4.125" style="3" customWidth="1"/>
    <col min="6" max="6" width="3.625" style="3" customWidth="1"/>
    <col min="7" max="7" width="13.375" style="4" customWidth="1"/>
    <col min="8" max="8" width="11.25390625" style="4" customWidth="1"/>
    <col min="9" max="10" width="3.875" style="3" customWidth="1"/>
    <col min="11" max="11" width="10.75390625" style="3" customWidth="1"/>
    <col min="12" max="12" width="11.125" style="3" customWidth="1"/>
    <col min="13" max="13" width="13.75390625" style="4" customWidth="1"/>
    <col min="14" max="14" width="11.875" style="3" customWidth="1"/>
    <col min="15" max="15" width="5.875" style="13" customWidth="1"/>
    <col min="16" max="16" width="10.00390625" style="13" customWidth="1"/>
    <col min="17" max="17" width="12.875" style="3" customWidth="1"/>
    <col min="18" max="18" width="13.00390625" style="3" customWidth="1"/>
    <col min="19" max="16384" width="9.00390625" style="3" customWidth="1"/>
  </cols>
  <sheetData>
    <row r="2" spans="1:16" s="7" customFormat="1" ht="31.5">
      <c r="A2" s="28" t="s">
        <v>50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3"/>
      <c r="P2" s="13"/>
    </row>
    <row r="3" spans="2:14" ht="12" customHeight="1">
      <c r="B3" s="8"/>
      <c r="C3" s="16"/>
      <c r="D3" s="16"/>
      <c r="E3" s="8"/>
      <c r="F3" s="8"/>
      <c r="G3" s="8"/>
      <c r="H3" s="18"/>
      <c r="I3" s="8"/>
      <c r="J3" s="8"/>
      <c r="K3" s="8"/>
      <c r="L3" s="8"/>
      <c r="M3" s="12">
        <v>41639</v>
      </c>
      <c r="N3" s="8"/>
    </row>
    <row r="4" spans="1:16" ht="24.75" customHeight="1">
      <c r="A4" s="1" t="s">
        <v>0</v>
      </c>
      <c r="B4" s="1" t="s">
        <v>1</v>
      </c>
      <c r="C4" s="14" t="s">
        <v>2</v>
      </c>
      <c r="D4" s="14" t="s">
        <v>3</v>
      </c>
      <c r="E4" s="1" t="s">
        <v>4</v>
      </c>
      <c r="F4" s="1" t="s">
        <v>5</v>
      </c>
      <c r="G4" s="2" t="s">
        <v>6</v>
      </c>
      <c r="H4" s="2" t="s">
        <v>51</v>
      </c>
      <c r="I4" s="10" t="s">
        <v>30</v>
      </c>
      <c r="J4" s="10" t="s">
        <v>52</v>
      </c>
      <c r="K4" s="5" t="s">
        <v>31</v>
      </c>
      <c r="L4" s="5" t="s">
        <v>32</v>
      </c>
      <c r="M4" s="11" t="s">
        <v>67</v>
      </c>
      <c r="N4" s="1" t="s">
        <v>33</v>
      </c>
      <c r="O4" s="14" t="s">
        <v>47</v>
      </c>
      <c r="P4" s="14"/>
    </row>
    <row r="5" spans="1:16" ht="24.75" customHeight="1">
      <c r="A5" s="1">
        <v>1</v>
      </c>
      <c r="B5" s="1" t="s">
        <v>21</v>
      </c>
      <c r="C5" s="14" t="s">
        <v>27</v>
      </c>
      <c r="D5" s="14">
        <v>1999</v>
      </c>
      <c r="E5" s="1" t="s">
        <v>28</v>
      </c>
      <c r="F5" s="1">
        <v>1</v>
      </c>
      <c r="G5" s="2">
        <v>14780</v>
      </c>
      <c r="H5" s="2">
        <v>14336.6</v>
      </c>
      <c r="I5" s="1">
        <v>5</v>
      </c>
      <c r="J5" s="6">
        <v>0.05</v>
      </c>
      <c r="K5" s="2">
        <f>N5/12</f>
        <v>234.01666666666665</v>
      </c>
      <c r="L5" s="1"/>
      <c r="M5" s="2">
        <f>'[1]2011年'!M5</f>
        <v>14336.6</v>
      </c>
      <c r="N5" s="2">
        <f>G5*0.95/5</f>
        <v>2808.2</v>
      </c>
      <c r="O5" s="14" t="s">
        <v>48</v>
      </c>
      <c r="P5" s="14"/>
    </row>
    <row r="6" spans="1:16" ht="24.75" customHeight="1">
      <c r="A6" s="1">
        <v>2</v>
      </c>
      <c r="B6" s="1" t="s">
        <v>7</v>
      </c>
      <c r="C6" s="14" t="s">
        <v>27</v>
      </c>
      <c r="D6" s="14">
        <v>1999</v>
      </c>
      <c r="E6" s="1" t="s">
        <v>28</v>
      </c>
      <c r="F6" s="1">
        <v>1</v>
      </c>
      <c r="G6" s="2">
        <v>16988</v>
      </c>
      <c r="H6" s="2">
        <v>16478.36</v>
      </c>
      <c r="I6" s="1">
        <v>5</v>
      </c>
      <c r="J6" s="6">
        <v>0.05</v>
      </c>
      <c r="K6" s="2">
        <f aca="true" t="shared" si="0" ref="K6:K42">N6/12</f>
        <v>268.97666666666663</v>
      </c>
      <c r="L6" s="1"/>
      <c r="M6" s="2">
        <f>'[1]2011年'!M6</f>
        <v>16478.36</v>
      </c>
      <c r="N6" s="2">
        <f aca="true" t="shared" si="1" ref="N6:N42">G6*0.95/5</f>
        <v>3227.72</v>
      </c>
      <c r="O6" s="14" t="s">
        <v>48</v>
      </c>
      <c r="P6" s="14"/>
    </row>
    <row r="7" spans="1:16" ht="24.75" customHeight="1">
      <c r="A7" s="1">
        <v>3</v>
      </c>
      <c r="B7" s="1" t="s">
        <v>8</v>
      </c>
      <c r="C7" s="14" t="s">
        <v>27</v>
      </c>
      <c r="D7" s="14">
        <v>1999</v>
      </c>
      <c r="E7" s="1" t="s">
        <v>28</v>
      </c>
      <c r="F7" s="1">
        <v>1</v>
      </c>
      <c r="G7" s="2">
        <v>3591</v>
      </c>
      <c r="H7" s="2">
        <v>3483.27</v>
      </c>
      <c r="I7" s="1">
        <v>5</v>
      </c>
      <c r="J7" s="6">
        <v>0.05</v>
      </c>
      <c r="K7" s="2">
        <f t="shared" si="0"/>
        <v>56.857499999999995</v>
      </c>
      <c r="L7" s="1"/>
      <c r="M7" s="2">
        <f>'[1]2011年'!M7</f>
        <v>3483.27</v>
      </c>
      <c r="N7" s="2">
        <f t="shared" si="1"/>
        <v>682.29</v>
      </c>
      <c r="O7" s="14" t="s">
        <v>48</v>
      </c>
      <c r="P7" s="14"/>
    </row>
    <row r="8" spans="1:16" ht="24.75" customHeight="1">
      <c r="A8" s="1">
        <v>4</v>
      </c>
      <c r="B8" s="1" t="s">
        <v>9</v>
      </c>
      <c r="C8" s="14" t="s">
        <v>27</v>
      </c>
      <c r="D8" s="14">
        <v>1999</v>
      </c>
      <c r="E8" s="1" t="s">
        <v>28</v>
      </c>
      <c r="F8" s="1">
        <v>1</v>
      </c>
      <c r="G8" s="2">
        <v>13730</v>
      </c>
      <c r="H8" s="2">
        <v>13318.1</v>
      </c>
      <c r="I8" s="1">
        <v>5</v>
      </c>
      <c r="J8" s="6">
        <v>0.05</v>
      </c>
      <c r="K8" s="2">
        <f t="shared" si="0"/>
        <v>217.39166666666665</v>
      </c>
      <c r="L8" s="1"/>
      <c r="M8" s="2">
        <f>'[1]2011年'!M8</f>
        <v>13318.1</v>
      </c>
      <c r="N8" s="2">
        <f t="shared" si="1"/>
        <v>2608.7</v>
      </c>
      <c r="O8" s="14" t="s">
        <v>48</v>
      </c>
      <c r="P8" s="14"/>
    </row>
    <row r="9" spans="1:16" ht="24.75" customHeight="1">
      <c r="A9" s="1">
        <v>5</v>
      </c>
      <c r="B9" s="1" t="s">
        <v>25</v>
      </c>
      <c r="C9" s="14" t="s">
        <v>27</v>
      </c>
      <c r="D9" s="14">
        <v>2000</v>
      </c>
      <c r="E9" s="1" t="s">
        <v>28</v>
      </c>
      <c r="F9" s="1">
        <v>1</v>
      </c>
      <c r="G9" s="2">
        <v>25400</v>
      </c>
      <c r="H9" s="2">
        <v>24638</v>
      </c>
      <c r="I9" s="1">
        <v>5</v>
      </c>
      <c r="J9" s="6">
        <v>0.05</v>
      </c>
      <c r="K9" s="2">
        <f t="shared" si="0"/>
        <v>402.1666666666667</v>
      </c>
      <c r="L9" s="1"/>
      <c r="M9" s="2">
        <f>'[1]2011年'!M9</f>
        <v>24638</v>
      </c>
      <c r="N9" s="2">
        <f t="shared" si="1"/>
        <v>4826</v>
      </c>
      <c r="O9" s="14" t="s">
        <v>48</v>
      </c>
      <c r="P9" s="14"/>
    </row>
    <row r="10" spans="1:16" ht="24.75" customHeight="1">
      <c r="A10" s="1">
        <v>6</v>
      </c>
      <c r="B10" s="1" t="s">
        <v>10</v>
      </c>
      <c r="C10" s="14" t="s">
        <v>27</v>
      </c>
      <c r="D10" s="14">
        <v>2000</v>
      </c>
      <c r="E10" s="1" t="s">
        <v>28</v>
      </c>
      <c r="F10" s="1">
        <v>1</v>
      </c>
      <c r="G10" s="2">
        <v>38500</v>
      </c>
      <c r="H10" s="2">
        <v>37345</v>
      </c>
      <c r="I10" s="1">
        <v>5</v>
      </c>
      <c r="J10" s="6">
        <v>0.05</v>
      </c>
      <c r="K10" s="2">
        <f t="shared" si="0"/>
        <v>609.5833333333334</v>
      </c>
      <c r="L10" s="1"/>
      <c r="M10" s="2">
        <f>'[1]2011年'!M10</f>
        <v>37345</v>
      </c>
      <c r="N10" s="2">
        <f t="shared" si="1"/>
        <v>7315</v>
      </c>
      <c r="O10" s="14" t="s">
        <v>48</v>
      </c>
      <c r="P10" s="14"/>
    </row>
    <row r="11" spans="1:16" ht="24.75" customHeight="1">
      <c r="A11" s="1">
        <v>7</v>
      </c>
      <c r="B11" s="1" t="s">
        <v>11</v>
      </c>
      <c r="C11" s="14" t="s">
        <v>27</v>
      </c>
      <c r="D11" s="14">
        <v>2000</v>
      </c>
      <c r="E11" s="1" t="s">
        <v>28</v>
      </c>
      <c r="F11" s="1">
        <v>1</v>
      </c>
      <c r="G11" s="2">
        <v>39680</v>
      </c>
      <c r="H11" s="2">
        <v>38489.6</v>
      </c>
      <c r="I11" s="1">
        <v>5</v>
      </c>
      <c r="J11" s="6">
        <v>0.05</v>
      </c>
      <c r="K11" s="2">
        <f t="shared" si="0"/>
        <v>628.2666666666667</v>
      </c>
      <c r="L11" s="1"/>
      <c r="M11" s="2">
        <f>'[1]2011年'!M11</f>
        <v>38489.6</v>
      </c>
      <c r="N11" s="2">
        <f t="shared" si="1"/>
        <v>7539.2</v>
      </c>
      <c r="O11" s="14" t="s">
        <v>48</v>
      </c>
      <c r="P11" s="14"/>
    </row>
    <row r="12" spans="1:16" ht="24.75" customHeight="1">
      <c r="A12" s="1">
        <v>8</v>
      </c>
      <c r="B12" s="1" t="s">
        <v>12</v>
      </c>
      <c r="C12" s="14" t="s">
        <v>27</v>
      </c>
      <c r="D12" s="14">
        <v>2000</v>
      </c>
      <c r="E12" s="1" t="s">
        <v>28</v>
      </c>
      <c r="F12" s="1">
        <v>1</v>
      </c>
      <c r="G12" s="2">
        <v>2800</v>
      </c>
      <c r="H12" s="2">
        <v>2716</v>
      </c>
      <c r="I12" s="1">
        <v>5</v>
      </c>
      <c r="J12" s="6">
        <v>0.05</v>
      </c>
      <c r="K12" s="2">
        <f t="shared" si="0"/>
        <v>44.333333333333336</v>
      </c>
      <c r="L12" s="1"/>
      <c r="M12" s="2">
        <f>'[1]2011年'!M12</f>
        <v>2716</v>
      </c>
      <c r="N12" s="2">
        <f t="shared" si="1"/>
        <v>532</v>
      </c>
      <c r="O12" s="14" t="s">
        <v>48</v>
      </c>
      <c r="P12" s="14"/>
    </row>
    <row r="13" spans="1:16" ht="24.75" customHeight="1">
      <c r="A13" s="1">
        <v>9</v>
      </c>
      <c r="B13" s="1" t="s">
        <v>12</v>
      </c>
      <c r="C13" s="14" t="s">
        <v>27</v>
      </c>
      <c r="D13" s="14">
        <v>2001</v>
      </c>
      <c r="E13" s="1" t="s">
        <v>28</v>
      </c>
      <c r="F13" s="1">
        <v>1</v>
      </c>
      <c r="G13" s="2">
        <v>1850</v>
      </c>
      <c r="H13" s="2">
        <v>1794.5</v>
      </c>
      <c r="I13" s="1">
        <v>5</v>
      </c>
      <c r="J13" s="6">
        <v>0.05</v>
      </c>
      <c r="K13" s="2">
        <f t="shared" si="0"/>
        <v>29.291666666666668</v>
      </c>
      <c r="L13" s="1"/>
      <c r="M13" s="2">
        <f>'[1]2011年'!M13</f>
        <v>1794.5</v>
      </c>
      <c r="N13" s="2">
        <f t="shared" si="1"/>
        <v>351.5</v>
      </c>
      <c r="O13" s="14" t="s">
        <v>48</v>
      </c>
      <c r="P13" s="14"/>
    </row>
    <row r="14" spans="1:16" ht="24.75" customHeight="1">
      <c r="A14" s="1">
        <v>10</v>
      </c>
      <c r="B14" s="1" t="s">
        <v>11</v>
      </c>
      <c r="C14" s="14" t="s">
        <v>27</v>
      </c>
      <c r="D14" s="14">
        <v>2001</v>
      </c>
      <c r="E14" s="1" t="s">
        <v>28</v>
      </c>
      <c r="F14" s="1">
        <v>1</v>
      </c>
      <c r="G14" s="2">
        <v>30000</v>
      </c>
      <c r="H14" s="2">
        <v>29100</v>
      </c>
      <c r="I14" s="1">
        <v>5</v>
      </c>
      <c r="J14" s="6">
        <v>0.05</v>
      </c>
      <c r="K14" s="2">
        <f t="shared" si="0"/>
        <v>475</v>
      </c>
      <c r="L14" s="1"/>
      <c r="M14" s="2">
        <f>'[1]2011年'!M14</f>
        <v>29100</v>
      </c>
      <c r="N14" s="2">
        <f t="shared" si="1"/>
        <v>5700</v>
      </c>
      <c r="O14" s="14" t="s">
        <v>48</v>
      </c>
      <c r="P14" s="14"/>
    </row>
    <row r="15" spans="1:16" ht="24.75" customHeight="1">
      <c r="A15" s="1">
        <v>11</v>
      </c>
      <c r="B15" s="1" t="s">
        <v>13</v>
      </c>
      <c r="C15" s="14" t="s">
        <v>27</v>
      </c>
      <c r="D15" s="14">
        <v>2002</v>
      </c>
      <c r="E15" s="1" t="s">
        <v>28</v>
      </c>
      <c r="F15" s="1">
        <v>1</v>
      </c>
      <c r="G15" s="2">
        <v>11485</v>
      </c>
      <c r="H15" s="2">
        <v>11140.45</v>
      </c>
      <c r="I15" s="1">
        <v>5</v>
      </c>
      <c r="J15" s="6">
        <v>0.05</v>
      </c>
      <c r="K15" s="2">
        <f t="shared" si="0"/>
        <v>181.84583333333333</v>
      </c>
      <c r="L15" s="1"/>
      <c r="M15" s="2">
        <f>'[1]2011年'!M15</f>
        <v>11140.449999999999</v>
      </c>
      <c r="N15" s="2">
        <f t="shared" si="1"/>
        <v>2182.15</v>
      </c>
      <c r="O15" s="14" t="s">
        <v>48</v>
      </c>
      <c r="P15" s="14">
        <f>SUM(L5:L15)</f>
        <v>0</v>
      </c>
    </row>
    <row r="16" spans="1:16" ht="24.75" customHeight="1">
      <c r="A16" s="1">
        <v>12</v>
      </c>
      <c r="B16" s="1" t="s">
        <v>14</v>
      </c>
      <c r="C16" s="14" t="s">
        <v>27</v>
      </c>
      <c r="D16" s="14">
        <v>2002</v>
      </c>
      <c r="E16" s="1" t="s">
        <v>29</v>
      </c>
      <c r="F16" s="1">
        <v>1</v>
      </c>
      <c r="G16" s="2">
        <v>12120</v>
      </c>
      <c r="H16" s="2">
        <v>11756.4</v>
      </c>
      <c r="I16" s="1">
        <v>5</v>
      </c>
      <c r="J16" s="6">
        <v>0.05</v>
      </c>
      <c r="K16" s="2">
        <f t="shared" si="0"/>
        <v>191.9</v>
      </c>
      <c r="L16" s="1"/>
      <c r="M16" s="2">
        <f>'[1]2011年'!M16</f>
        <v>11756.4</v>
      </c>
      <c r="N16" s="2">
        <f t="shared" si="1"/>
        <v>2302.8</v>
      </c>
      <c r="O16" s="14" t="s">
        <v>45</v>
      </c>
      <c r="P16" s="14"/>
    </row>
    <row r="17" spans="1:16" ht="24.75" customHeight="1">
      <c r="A17" s="1">
        <v>13</v>
      </c>
      <c r="B17" s="1" t="s">
        <v>14</v>
      </c>
      <c r="C17" s="14" t="s">
        <v>27</v>
      </c>
      <c r="D17" s="14">
        <v>2004</v>
      </c>
      <c r="E17" s="1" t="s">
        <v>29</v>
      </c>
      <c r="F17" s="1">
        <v>1</v>
      </c>
      <c r="G17" s="2">
        <v>11400</v>
      </c>
      <c r="H17" s="2">
        <v>10245.02</v>
      </c>
      <c r="I17" s="1">
        <v>5</v>
      </c>
      <c r="J17" s="6">
        <v>0.05</v>
      </c>
      <c r="K17" s="2">
        <f t="shared" si="0"/>
        <v>180.5</v>
      </c>
      <c r="L17" s="1"/>
      <c r="M17" s="2">
        <f>'[1]2011年'!M17</f>
        <v>10245.02</v>
      </c>
      <c r="N17" s="2">
        <f t="shared" si="1"/>
        <v>2166</v>
      </c>
      <c r="O17" s="14" t="s">
        <v>45</v>
      </c>
      <c r="P17" s="14"/>
    </row>
    <row r="18" spans="1:16" ht="24.75" customHeight="1">
      <c r="A18" s="1">
        <v>14</v>
      </c>
      <c r="B18" s="1" t="s">
        <v>15</v>
      </c>
      <c r="C18" s="14" t="s">
        <v>27</v>
      </c>
      <c r="D18" s="14">
        <v>2004</v>
      </c>
      <c r="E18" s="1" t="s">
        <v>29</v>
      </c>
      <c r="F18" s="1">
        <v>1</v>
      </c>
      <c r="G18" s="2">
        <v>14600</v>
      </c>
      <c r="H18" s="2">
        <v>13870</v>
      </c>
      <c r="I18" s="1">
        <v>5</v>
      </c>
      <c r="J18" s="6">
        <v>0.05</v>
      </c>
      <c r="K18" s="2">
        <f t="shared" si="0"/>
        <v>231.16666666666666</v>
      </c>
      <c r="L18" s="2"/>
      <c r="M18" s="2">
        <f>'[1]2011年'!M18</f>
        <v>13870</v>
      </c>
      <c r="N18" s="2">
        <f t="shared" si="1"/>
        <v>2774</v>
      </c>
      <c r="O18" s="14" t="s">
        <v>45</v>
      </c>
      <c r="P18" s="14"/>
    </row>
    <row r="19" spans="1:16" ht="24.75" customHeight="1">
      <c r="A19" s="1">
        <v>15</v>
      </c>
      <c r="B19" s="1" t="s">
        <v>16</v>
      </c>
      <c r="C19" s="14" t="s">
        <v>27</v>
      </c>
      <c r="D19" s="14">
        <v>2004</v>
      </c>
      <c r="E19" s="1" t="s">
        <v>29</v>
      </c>
      <c r="F19" s="1">
        <v>1</v>
      </c>
      <c r="G19" s="2">
        <v>6600</v>
      </c>
      <c r="H19" s="2">
        <v>6270</v>
      </c>
      <c r="I19" s="1">
        <v>5</v>
      </c>
      <c r="J19" s="6">
        <v>0.05</v>
      </c>
      <c r="K19" s="2">
        <f t="shared" si="0"/>
        <v>104.5</v>
      </c>
      <c r="L19" s="2"/>
      <c r="M19" s="2">
        <f>'[1]2011年'!M19</f>
        <v>6270</v>
      </c>
      <c r="N19" s="2">
        <f t="shared" si="1"/>
        <v>1254</v>
      </c>
      <c r="O19" s="14" t="s">
        <v>45</v>
      </c>
      <c r="P19" s="14"/>
    </row>
    <row r="20" spans="1:16" ht="24.75" customHeight="1">
      <c r="A20" s="1">
        <v>16</v>
      </c>
      <c r="B20" s="1" t="s">
        <v>17</v>
      </c>
      <c r="C20" s="14" t="s">
        <v>27</v>
      </c>
      <c r="D20" s="14">
        <v>2004</v>
      </c>
      <c r="E20" s="1" t="s">
        <v>29</v>
      </c>
      <c r="F20" s="1">
        <v>1</v>
      </c>
      <c r="G20" s="2">
        <v>6000</v>
      </c>
      <c r="H20" s="2">
        <v>5700</v>
      </c>
      <c r="I20" s="1">
        <v>5</v>
      </c>
      <c r="J20" s="6">
        <v>0.05</v>
      </c>
      <c r="K20" s="2">
        <f t="shared" si="0"/>
        <v>95</v>
      </c>
      <c r="L20" s="2"/>
      <c r="M20" s="2">
        <f>'[1]2011年'!M20</f>
        <v>5700</v>
      </c>
      <c r="N20" s="2">
        <f t="shared" si="1"/>
        <v>1140</v>
      </c>
      <c r="O20" s="14" t="s">
        <v>45</v>
      </c>
      <c r="P20" s="14"/>
    </row>
    <row r="21" spans="1:16" ht="24.75" customHeight="1">
      <c r="A21" s="1">
        <v>17</v>
      </c>
      <c r="B21" s="1" t="s">
        <v>18</v>
      </c>
      <c r="C21" s="14" t="s">
        <v>27</v>
      </c>
      <c r="D21" s="14">
        <v>2004</v>
      </c>
      <c r="E21" s="1" t="s">
        <v>28</v>
      </c>
      <c r="F21" s="1">
        <v>1</v>
      </c>
      <c r="G21" s="2">
        <v>2199</v>
      </c>
      <c r="H21" s="2">
        <v>2089.05</v>
      </c>
      <c r="I21" s="1">
        <v>5</v>
      </c>
      <c r="J21" s="6">
        <v>0.05</v>
      </c>
      <c r="K21" s="2">
        <f t="shared" si="0"/>
        <v>34.817499999999995</v>
      </c>
      <c r="L21" s="2"/>
      <c r="M21" s="2">
        <f>'[1]2011年'!M21</f>
        <v>2089.05</v>
      </c>
      <c r="N21" s="2">
        <f t="shared" si="1"/>
        <v>417.80999999999995</v>
      </c>
      <c r="O21" s="14" t="s">
        <v>45</v>
      </c>
      <c r="P21" s="14">
        <f>SUM(L16:L21)</f>
        <v>0</v>
      </c>
    </row>
    <row r="22" spans="1:17" ht="24.75" customHeight="1">
      <c r="A22" s="1">
        <v>18</v>
      </c>
      <c r="B22" s="1" t="s">
        <v>19</v>
      </c>
      <c r="C22" s="14" t="s">
        <v>27</v>
      </c>
      <c r="D22" s="14">
        <v>2000</v>
      </c>
      <c r="E22" s="1" t="s">
        <v>29</v>
      </c>
      <c r="F22" s="1">
        <v>1</v>
      </c>
      <c r="G22" s="2">
        <v>2006699.52</v>
      </c>
      <c r="H22" s="1">
        <v>551745.47</v>
      </c>
      <c r="I22" s="1">
        <v>20</v>
      </c>
      <c r="J22" s="6">
        <v>0.05</v>
      </c>
      <c r="K22" s="2">
        <f t="shared" si="0"/>
        <v>7943.1856</v>
      </c>
      <c r="L22" s="2">
        <f aca="true" t="shared" si="2" ref="L22:L34">K22*12</f>
        <v>95318.2272</v>
      </c>
      <c r="M22" s="2">
        <f aca="true" t="shared" si="3" ref="M22:M42">H22+L22</f>
        <v>647063.6971999999</v>
      </c>
      <c r="N22" s="2">
        <f>G22*0.95/20</f>
        <v>95318.2272</v>
      </c>
      <c r="O22" s="14" t="s">
        <v>46</v>
      </c>
      <c r="P22" s="14"/>
      <c r="Q22" s="4">
        <f>G22*0.95</f>
        <v>1906364.544</v>
      </c>
    </row>
    <row r="23" spans="1:17" ht="24.75" customHeight="1">
      <c r="A23" s="1">
        <v>19</v>
      </c>
      <c r="B23" s="1" t="s">
        <v>20</v>
      </c>
      <c r="C23" s="14" t="s">
        <v>27</v>
      </c>
      <c r="D23" s="14">
        <v>2001</v>
      </c>
      <c r="E23" s="1" t="s">
        <v>29</v>
      </c>
      <c r="F23" s="1">
        <v>1</v>
      </c>
      <c r="G23" s="2">
        <v>82778.17</v>
      </c>
      <c r="H23" s="1">
        <v>51115.51</v>
      </c>
      <c r="I23" s="1">
        <v>20</v>
      </c>
      <c r="J23" s="6">
        <v>0.05</v>
      </c>
      <c r="K23" s="2">
        <f t="shared" si="0"/>
        <v>327.6635895833333</v>
      </c>
      <c r="L23" s="2">
        <f t="shared" si="2"/>
        <v>3931.9630749999997</v>
      </c>
      <c r="M23" s="2">
        <f t="shared" si="3"/>
        <v>55047.473075</v>
      </c>
      <c r="N23" s="2">
        <f>G23*0.95/20</f>
        <v>3931.9630749999997</v>
      </c>
      <c r="O23" s="14" t="s">
        <v>46</v>
      </c>
      <c r="P23" s="15">
        <f>SUM(L22:L23)</f>
        <v>99250.190275</v>
      </c>
      <c r="Q23" s="4">
        <f>G23*0.95</f>
        <v>78639.2615</v>
      </c>
    </row>
    <row r="24" spans="1:18" ht="24.75" customHeight="1">
      <c r="A24" s="1">
        <v>20</v>
      </c>
      <c r="B24" s="1" t="s">
        <v>21</v>
      </c>
      <c r="C24" s="14" t="s">
        <v>27</v>
      </c>
      <c r="D24" s="14">
        <v>2007</v>
      </c>
      <c r="E24" s="1" t="s">
        <v>28</v>
      </c>
      <c r="F24" s="1">
        <v>1</v>
      </c>
      <c r="G24" s="2">
        <v>19780</v>
      </c>
      <c r="H24" s="2">
        <v>18791</v>
      </c>
      <c r="I24" s="1">
        <v>5</v>
      </c>
      <c r="J24" s="6">
        <v>0.05</v>
      </c>
      <c r="K24" s="2">
        <f t="shared" si="0"/>
        <v>313.18333333333334</v>
      </c>
      <c r="L24" s="2"/>
      <c r="M24" s="2">
        <f t="shared" si="3"/>
        <v>18791</v>
      </c>
      <c r="N24" s="2">
        <f t="shared" si="1"/>
        <v>3758.2</v>
      </c>
      <c r="O24" s="14" t="s">
        <v>48</v>
      </c>
      <c r="P24" s="14"/>
      <c r="Q24" s="4">
        <f>G24*0.95</f>
        <v>18791</v>
      </c>
      <c r="R24" s="4">
        <f aca="true" t="shared" si="4" ref="R24:R42">M24-Q24</f>
        <v>0</v>
      </c>
    </row>
    <row r="25" spans="1:18" ht="24.75" customHeight="1">
      <c r="A25" s="1">
        <v>21</v>
      </c>
      <c r="B25" s="1" t="s">
        <v>22</v>
      </c>
      <c r="C25" s="14" t="s">
        <v>27</v>
      </c>
      <c r="D25" s="14">
        <v>2007</v>
      </c>
      <c r="E25" s="1" t="s">
        <v>28</v>
      </c>
      <c r="F25" s="1">
        <v>1</v>
      </c>
      <c r="G25" s="2">
        <v>30000</v>
      </c>
      <c r="H25" s="2">
        <v>12310.56</v>
      </c>
      <c r="I25" s="1">
        <v>5</v>
      </c>
      <c r="J25" s="6">
        <v>0.05</v>
      </c>
      <c r="K25" s="2">
        <f t="shared" si="0"/>
        <v>475</v>
      </c>
      <c r="L25" s="2">
        <f t="shared" si="2"/>
        <v>5700</v>
      </c>
      <c r="M25" s="2">
        <f t="shared" si="3"/>
        <v>18010.559999999998</v>
      </c>
      <c r="N25" s="2">
        <f t="shared" si="1"/>
        <v>5700</v>
      </c>
      <c r="O25" s="14" t="s">
        <v>48</v>
      </c>
      <c r="P25" s="14"/>
      <c r="Q25" s="4">
        <f aca="true" t="shared" si="5" ref="Q25:Q42">G25*0.95</f>
        <v>28500</v>
      </c>
      <c r="R25" s="4">
        <f t="shared" si="4"/>
        <v>-10489.440000000002</v>
      </c>
    </row>
    <row r="26" spans="1:18" ht="24.75" customHeight="1">
      <c r="A26" s="1">
        <v>22</v>
      </c>
      <c r="B26" s="1" t="s">
        <v>23</v>
      </c>
      <c r="C26" s="14" t="s">
        <v>27</v>
      </c>
      <c r="D26" s="14">
        <v>2007</v>
      </c>
      <c r="E26" s="1" t="s">
        <v>28</v>
      </c>
      <c r="F26" s="1">
        <v>1</v>
      </c>
      <c r="G26" s="2">
        <v>7050</v>
      </c>
      <c r="H26" s="2">
        <v>2679</v>
      </c>
      <c r="I26" s="1">
        <v>5</v>
      </c>
      <c r="J26" s="6">
        <v>0.05</v>
      </c>
      <c r="K26" s="2">
        <f t="shared" si="0"/>
        <v>111.625</v>
      </c>
      <c r="L26" s="2">
        <f t="shared" si="2"/>
        <v>1339.5</v>
      </c>
      <c r="M26" s="2">
        <f t="shared" si="3"/>
        <v>4018.5</v>
      </c>
      <c r="N26" s="2">
        <f t="shared" si="1"/>
        <v>1339.5</v>
      </c>
      <c r="O26" s="14" t="s">
        <v>48</v>
      </c>
      <c r="P26" s="14"/>
      <c r="Q26" s="4">
        <f t="shared" si="5"/>
        <v>6697.5</v>
      </c>
      <c r="R26" s="4">
        <f t="shared" si="4"/>
        <v>-2679</v>
      </c>
    </row>
    <row r="27" spans="1:18" ht="24.75" customHeight="1">
      <c r="A27" s="1">
        <v>23</v>
      </c>
      <c r="B27" s="1" t="s">
        <v>24</v>
      </c>
      <c r="C27" s="14" t="s">
        <v>27</v>
      </c>
      <c r="D27" s="14">
        <v>2007</v>
      </c>
      <c r="E27" s="1" t="s">
        <v>28</v>
      </c>
      <c r="F27" s="1">
        <v>1</v>
      </c>
      <c r="G27" s="2">
        <v>15000</v>
      </c>
      <c r="H27" s="2">
        <v>5700</v>
      </c>
      <c r="I27" s="1">
        <v>5</v>
      </c>
      <c r="J27" s="6">
        <v>0.05</v>
      </c>
      <c r="K27" s="2">
        <f t="shared" si="0"/>
        <v>237.5</v>
      </c>
      <c r="L27" s="2">
        <f t="shared" si="2"/>
        <v>2850</v>
      </c>
      <c r="M27" s="2">
        <f t="shared" si="3"/>
        <v>8550</v>
      </c>
      <c r="N27" s="2">
        <f t="shared" si="1"/>
        <v>2850</v>
      </c>
      <c r="O27" s="14" t="s">
        <v>48</v>
      </c>
      <c r="P27" s="14"/>
      <c r="Q27" s="4">
        <f t="shared" si="5"/>
        <v>14250</v>
      </c>
      <c r="R27" s="4">
        <f t="shared" si="4"/>
        <v>-5700</v>
      </c>
    </row>
    <row r="28" spans="1:18" ht="24.75" customHeight="1">
      <c r="A28" s="1">
        <v>24</v>
      </c>
      <c r="B28" s="1" t="s">
        <v>25</v>
      </c>
      <c r="C28" s="14" t="s">
        <v>27</v>
      </c>
      <c r="D28" s="14">
        <v>2007</v>
      </c>
      <c r="E28" s="1" t="s">
        <v>28</v>
      </c>
      <c r="F28" s="1">
        <v>1</v>
      </c>
      <c r="G28" s="2">
        <v>26000</v>
      </c>
      <c r="H28" s="2">
        <v>9880</v>
      </c>
      <c r="I28" s="1">
        <v>5</v>
      </c>
      <c r="J28" s="6">
        <v>0.05</v>
      </c>
      <c r="K28" s="2">
        <f t="shared" si="0"/>
        <v>411.6666666666667</v>
      </c>
      <c r="L28" s="2">
        <f t="shared" si="2"/>
        <v>4940</v>
      </c>
      <c r="M28" s="2">
        <f t="shared" si="3"/>
        <v>14820</v>
      </c>
      <c r="N28" s="2">
        <f t="shared" si="1"/>
        <v>4940</v>
      </c>
      <c r="O28" s="14" t="s">
        <v>48</v>
      </c>
      <c r="P28" s="14"/>
      <c r="Q28" s="4">
        <f t="shared" si="5"/>
        <v>24700</v>
      </c>
      <c r="R28" s="4">
        <f t="shared" si="4"/>
        <v>-9880</v>
      </c>
    </row>
    <row r="29" spans="1:18" ht="24.75" customHeight="1">
      <c r="A29" s="1">
        <v>25</v>
      </c>
      <c r="B29" s="1" t="s">
        <v>26</v>
      </c>
      <c r="C29" s="14" t="s">
        <v>27</v>
      </c>
      <c r="D29" s="14">
        <v>2010</v>
      </c>
      <c r="E29" s="1" t="s">
        <v>29</v>
      </c>
      <c r="F29" s="1">
        <v>1</v>
      </c>
      <c r="G29" s="2">
        <v>28158</v>
      </c>
      <c r="H29" s="2">
        <v>10700.04</v>
      </c>
      <c r="I29" s="1">
        <v>5</v>
      </c>
      <c r="J29" s="6">
        <v>0.05</v>
      </c>
      <c r="K29" s="2">
        <f t="shared" si="0"/>
        <v>445.835</v>
      </c>
      <c r="L29" s="2">
        <f t="shared" si="2"/>
        <v>5350.0199999999995</v>
      </c>
      <c r="M29" s="2">
        <f t="shared" si="3"/>
        <v>16050.060000000001</v>
      </c>
      <c r="N29" s="2">
        <f t="shared" si="1"/>
        <v>5350.0199999999995</v>
      </c>
      <c r="O29" s="14" t="s">
        <v>48</v>
      </c>
      <c r="P29" s="14"/>
      <c r="Q29" s="4">
        <f t="shared" si="5"/>
        <v>26750.1</v>
      </c>
      <c r="R29" s="4">
        <f t="shared" si="4"/>
        <v>-10700.039999999997</v>
      </c>
    </row>
    <row r="30" spans="1:18" ht="24.75" customHeight="1">
      <c r="A30" s="1">
        <v>26</v>
      </c>
      <c r="B30" s="1" t="s">
        <v>34</v>
      </c>
      <c r="C30" s="14" t="s">
        <v>27</v>
      </c>
      <c r="D30" s="14">
        <v>2010</v>
      </c>
      <c r="E30" s="1" t="s">
        <v>28</v>
      </c>
      <c r="F30" s="1">
        <v>1</v>
      </c>
      <c r="G30" s="2">
        <v>4420</v>
      </c>
      <c r="H30" s="2">
        <v>1679.6</v>
      </c>
      <c r="I30" s="1">
        <v>5</v>
      </c>
      <c r="J30" s="6">
        <v>0.05</v>
      </c>
      <c r="K30" s="2">
        <f t="shared" si="0"/>
        <v>69.98333333333333</v>
      </c>
      <c r="L30" s="2">
        <f t="shared" si="2"/>
        <v>839.8</v>
      </c>
      <c r="M30" s="2">
        <f t="shared" si="3"/>
        <v>2519.3999999999996</v>
      </c>
      <c r="N30" s="2">
        <f t="shared" si="1"/>
        <v>839.8</v>
      </c>
      <c r="O30" s="14" t="s">
        <v>48</v>
      </c>
      <c r="P30" s="14"/>
      <c r="Q30" s="4">
        <f t="shared" si="5"/>
        <v>4199</v>
      </c>
      <c r="R30" s="4">
        <f t="shared" si="4"/>
        <v>-1679.6000000000004</v>
      </c>
    </row>
    <row r="31" spans="1:18" ht="24.75" customHeight="1">
      <c r="A31" s="1">
        <v>27</v>
      </c>
      <c r="B31" s="9" t="s">
        <v>54</v>
      </c>
      <c r="C31" s="14" t="s">
        <v>27</v>
      </c>
      <c r="D31" s="17">
        <v>40848</v>
      </c>
      <c r="E31" s="1" t="s">
        <v>29</v>
      </c>
      <c r="F31" s="1">
        <v>1</v>
      </c>
      <c r="G31" s="2">
        <v>2700</v>
      </c>
      <c r="H31" s="2">
        <v>555.75</v>
      </c>
      <c r="I31" s="1">
        <v>5</v>
      </c>
      <c r="J31" s="6">
        <v>0.05</v>
      </c>
      <c r="K31" s="2">
        <f t="shared" si="0"/>
        <v>42.75</v>
      </c>
      <c r="L31" s="2">
        <f t="shared" si="2"/>
        <v>513</v>
      </c>
      <c r="M31" s="2">
        <f t="shared" si="3"/>
        <v>1068.75</v>
      </c>
      <c r="N31" s="2">
        <f t="shared" si="1"/>
        <v>513</v>
      </c>
      <c r="O31" s="14" t="s">
        <v>48</v>
      </c>
      <c r="P31" s="14"/>
      <c r="Q31" s="4">
        <f t="shared" si="5"/>
        <v>2565</v>
      </c>
      <c r="R31" s="4">
        <f t="shared" si="4"/>
        <v>-1496.25</v>
      </c>
    </row>
    <row r="32" spans="1:18" ht="24.75" customHeight="1">
      <c r="A32" s="1">
        <v>28</v>
      </c>
      <c r="B32" s="9" t="s">
        <v>55</v>
      </c>
      <c r="C32" s="14" t="s">
        <v>27</v>
      </c>
      <c r="D32" s="17">
        <v>40849</v>
      </c>
      <c r="E32" s="1" t="s">
        <v>28</v>
      </c>
      <c r="F32" s="1">
        <v>1</v>
      </c>
      <c r="G32" s="2">
        <v>749</v>
      </c>
      <c r="H32" s="2">
        <v>154.17</v>
      </c>
      <c r="I32" s="1">
        <v>5</v>
      </c>
      <c r="J32" s="6">
        <v>0.05</v>
      </c>
      <c r="K32" s="2">
        <f t="shared" si="0"/>
        <v>11.859166666666667</v>
      </c>
      <c r="L32" s="2">
        <f t="shared" si="2"/>
        <v>142.31</v>
      </c>
      <c r="M32" s="2">
        <f t="shared" si="3"/>
        <v>296.48</v>
      </c>
      <c r="N32" s="2">
        <f t="shared" si="1"/>
        <v>142.31</v>
      </c>
      <c r="O32" s="14" t="s">
        <v>48</v>
      </c>
      <c r="P32" s="14"/>
      <c r="Q32" s="4">
        <f t="shared" si="5"/>
        <v>711.55</v>
      </c>
      <c r="R32" s="4">
        <f t="shared" si="4"/>
        <v>-415.06999999999994</v>
      </c>
    </row>
    <row r="33" spans="1:18" ht="24.75" customHeight="1">
      <c r="A33" s="1">
        <v>29</v>
      </c>
      <c r="B33" s="1" t="s">
        <v>34</v>
      </c>
      <c r="C33" s="14" t="s">
        <v>27</v>
      </c>
      <c r="D33" s="17">
        <v>40878</v>
      </c>
      <c r="E33" s="1" t="s">
        <v>28</v>
      </c>
      <c r="F33" s="1">
        <v>1</v>
      </c>
      <c r="G33" s="2">
        <v>26950</v>
      </c>
      <c r="H33" s="2">
        <v>5120.5</v>
      </c>
      <c r="I33" s="1">
        <v>5</v>
      </c>
      <c r="J33" s="6">
        <v>0.05</v>
      </c>
      <c r="K33" s="2">
        <f t="shared" si="0"/>
        <v>426.7083333333333</v>
      </c>
      <c r="L33" s="2">
        <f t="shared" si="2"/>
        <v>5120.5</v>
      </c>
      <c r="M33" s="2">
        <f t="shared" si="3"/>
        <v>10241</v>
      </c>
      <c r="N33" s="2">
        <f t="shared" si="1"/>
        <v>5120.5</v>
      </c>
      <c r="O33" s="14" t="s">
        <v>48</v>
      </c>
      <c r="P33" s="15"/>
      <c r="Q33" s="4">
        <f t="shared" si="5"/>
        <v>25602.5</v>
      </c>
      <c r="R33" s="4">
        <f t="shared" si="4"/>
        <v>-15361.5</v>
      </c>
    </row>
    <row r="34" spans="1:18" ht="24.75" customHeight="1">
      <c r="A34" s="1">
        <v>30</v>
      </c>
      <c r="B34" s="1" t="s">
        <v>56</v>
      </c>
      <c r="C34" s="14" t="s">
        <v>27</v>
      </c>
      <c r="D34" s="17">
        <v>40879</v>
      </c>
      <c r="E34" s="1" t="s">
        <v>28</v>
      </c>
      <c r="F34" s="1">
        <v>2</v>
      </c>
      <c r="G34" s="2">
        <v>3031</v>
      </c>
      <c r="H34" s="2">
        <v>575.89</v>
      </c>
      <c r="I34" s="1">
        <v>5</v>
      </c>
      <c r="J34" s="6">
        <v>0.05</v>
      </c>
      <c r="K34" s="2">
        <f t="shared" si="0"/>
        <v>47.990833333333335</v>
      </c>
      <c r="L34" s="2">
        <f t="shared" si="2"/>
        <v>575.89</v>
      </c>
      <c r="M34" s="2">
        <f t="shared" si="3"/>
        <v>1151.78</v>
      </c>
      <c r="N34" s="2">
        <f t="shared" si="1"/>
        <v>575.89</v>
      </c>
      <c r="O34" s="14" t="s">
        <v>45</v>
      </c>
      <c r="P34" s="14">
        <f>SUM(L34)</f>
        <v>575.89</v>
      </c>
      <c r="Q34" s="4">
        <f t="shared" si="5"/>
        <v>2879.45</v>
      </c>
      <c r="R34" s="4">
        <f t="shared" si="4"/>
        <v>-1727.6699999999998</v>
      </c>
    </row>
    <row r="35" spans="1:18" ht="24.75" customHeight="1">
      <c r="A35" s="1">
        <v>31</v>
      </c>
      <c r="B35" s="1" t="s">
        <v>57</v>
      </c>
      <c r="C35" s="14" t="s">
        <v>27</v>
      </c>
      <c r="D35" s="17">
        <v>40909</v>
      </c>
      <c r="E35" s="1" t="s">
        <v>58</v>
      </c>
      <c r="F35" s="1">
        <v>1</v>
      </c>
      <c r="G35" s="2">
        <v>1140</v>
      </c>
      <c r="H35" s="2">
        <v>198.55</v>
      </c>
      <c r="I35" s="1">
        <v>5</v>
      </c>
      <c r="J35" s="6">
        <v>0.05</v>
      </c>
      <c r="K35" s="2">
        <f t="shared" si="0"/>
        <v>18.05</v>
      </c>
      <c r="L35" s="2">
        <f>K35*12</f>
        <v>216.60000000000002</v>
      </c>
      <c r="M35" s="2">
        <f t="shared" si="3"/>
        <v>415.15000000000003</v>
      </c>
      <c r="N35" s="2">
        <f t="shared" si="1"/>
        <v>216.6</v>
      </c>
      <c r="O35" s="14" t="s">
        <v>45</v>
      </c>
      <c r="P35" s="14">
        <f>SUM(L35)</f>
        <v>216.60000000000002</v>
      </c>
      <c r="Q35" s="4">
        <f t="shared" si="5"/>
        <v>1083</v>
      </c>
      <c r="R35" s="4">
        <f t="shared" si="4"/>
        <v>-667.8499999999999</v>
      </c>
    </row>
    <row r="36" spans="1:18" ht="24.75" customHeight="1">
      <c r="A36" s="1">
        <v>32</v>
      </c>
      <c r="B36" s="1" t="s">
        <v>59</v>
      </c>
      <c r="C36" s="14" t="s">
        <v>27</v>
      </c>
      <c r="D36" s="17">
        <v>40941</v>
      </c>
      <c r="E36" s="1" t="s">
        <v>60</v>
      </c>
      <c r="F36" s="1">
        <v>3</v>
      </c>
      <c r="G36" s="2">
        <v>1400.9</v>
      </c>
      <c r="H36" s="2">
        <v>221.81</v>
      </c>
      <c r="I36" s="1">
        <v>5</v>
      </c>
      <c r="J36" s="6">
        <v>0.05</v>
      </c>
      <c r="K36" s="2">
        <f t="shared" si="0"/>
        <v>22.180916666666665</v>
      </c>
      <c r="L36" s="2">
        <f>K36*12</f>
        <v>266.171</v>
      </c>
      <c r="M36" s="2">
        <f t="shared" si="3"/>
        <v>487.981</v>
      </c>
      <c r="N36" s="2">
        <f t="shared" si="1"/>
        <v>266.171</v>
      </c>
      <c r="O36" s="14" t="s">
        <v>45</v>
      </c>
      <c r="P36" s="14">
        <v>221.8</v>
      </c>
      <c r="Q36" s="4">
        <f t="shared" si="5"/>
        <v>1330.855</v>
      </c>
      <c r="R36" s="4">
        <f t="shared" si="4"/>
        <v>-842.874</v>
      </c>
    </row>
    <row r="37" spans="1:18" ht="24.75" customHeight="1">
      <c r="A37" s="1">
        <v>33</v>
      </c>
      <c r="B37" s="1" t="s">
        <v>61</v>
      </c>
      <c r="C37" s="14" t="s">
        <v>27</v>
      </c>
      <c r="D37" s="17">
        <v>40969</v>
      </c>
      <c r="E37" s="1" t="s">
        <v>58</v>
      </c>
      <c r="F37" s="1">
        <v>1</v>
      </c>
      <c r="G37" s="2">
        <v>15970</v>
      </c>
      <c r="H37" s="2">
        <v>2275.73</v>
      </c>
      <c r="I37" s="1">
        <v>5</v>
      </c>
      <c r="J37" s="6">
        <v>0.05</v>
      </c>
      <c r="K37" s="2">
        <f t="shared" si="0"/>
        <v>252.85833333333335</v>
      </c>
      <c r="L37" s="2">
        <f>K37*9</f>
        <v>2275.7250000000004</v>
      </c>
      <c r="M37" s="2">
        <f t="shared" si="3"/>
        <v>4551.455</v>
      </c>
      <c r="N37" s="2">
        <f t="shared" si="1"/>
        <v>3034.3</v>
      </c>
      <c r="O37" s="14" t="s">
        <v>48</v>
      </c>
      <c r="P37" s="14"/>
      <c r="Q37" s="4">
        <f t="shared" si="5"/>
        <v>15171.5</v>
      </c>
      <c r="R37" s="4">
        <f t="shared" si="4"/>
        <v>-10620.045</v>
      </c>
    </row>
    <row r="38" spans="1:18" ht="24.75" customHeight="1">
      <c r="A38" s="1">
        <v>34</v>
      </c>
      <c r="B38" s="1" t="s">
        <v>61</v>
      </c>
      <c r="C38" s="14" t="s">
        <v>27</v>
      </c>
      <c r="D38" s="17">
        <v>41030</v>
      </c>
      <c r="E38" s="1" t="s">
        <v>58</v>
      </c>
      <c r="F38" s="1">
        <v>1</v>
      </c>
      <c r="G38" s="2">
        <v>10000</v>
      </c>
      <c r="H38" s="2">
        <v>1108.33</v>
      </c>
      <c r="I38" s="1">
        <v>5</v>
      </c>
      <c r="J38" s="6">
        <v>0.05</v>
      </c>
      <c r="K38" s="2">
        <f t="shared" si="0"/>
        <v>158.33333333333334</v>
      </c>
      <c r="L38" s="2">
        <f>K38*12</f>
        <v>1900</v>
      </c>
      <c r="M38" s="2">
        <f t="shared" si="3"/>
        <v>3008.33</v>
      </c>
      <c r="N38" s="2">
        <f t="shared" si="1"/>
        <v>1900</v>
      </c>
      <c r="O38" s="14" t="s">
        <v>48</v>
      </c>
      <c r="P38" s="14"/>
      <c r="Q38" s="4">
        <f t="shared" si="5"/>
        <v>9500</v>
      </c>
      <c r="R38" s="4">
        <f t="shared" si="4"/>
        <v>-6491.67</v>
      </c>
    </row>
    <row r="39" spans="1:18" ht="24.75" customHeight="1">
      <c r="A39" s="1">
        <v>35</v>
      </c>
      <c r="B39" s="1" t="s">
        <v>62</v>
      </c>
      <c r="C39" s="14" t="s">
        <v>27</v>
      </c>
      <c r="D39" s="17">
        <v>41153</v>
      </c>
      <c r="E39" s="1" t="s">
        <v>63</v>
      </c>
      <c r="F39" s="1">
        <v>1</v>
      </c>
      <c r="G39" s="2">
        <v>9800</v>
      </c>
      <c r="H39" s="2">
        <v>465.5</v>
      </c>
      <c r="I39" s="1">
        <v>5</v>
      </c>
      <c r="J39" s="6">
        <v>0.05</v>
      </c>
      <c r="K39" s="2">
        <f t="shared" si="0"/>
        <v>155.16666666666666</v>
      </c>
      <c r="L39" s="2">
        <f>K39*3</f>
        <v>465.5</v>
      </c>
      <c r="M39" s="2">
        <f t="shared" si="3"/>
        <v>931</v>
      </c>
      <c r="N39" s="2">
        <f t="shared" si="1"/>
        <v>1862</v>
      </c>
      <c r="O39" s="14" t="s">
        <v>48</v>
      </c>
      <c r="P39" s="14"/>
      <c r="Q39" s="4">
        <f t="shared" si="5"/>
        <v>9310</v>
      </c>
      <c r="R39" s="4">
        <f t="shared" si="4"/>
        <v>-8379</v>
      </c>
    </row>
    <row r="40" spans="1:18" ht="24.75" customHeight="1">
      <c r="A40" s="1">
        <v>36</v>
      </c>
      <c r="B40" s="1" t="s">
        <v>64</v>
      </c>
      <c r="C40" s="14" t="s">
        <v>27</v>
      </c>
      <c r="D40" s="17">
        <v>41214</v>
      </c>
      <c r="E40" s="1" t="s">
        <v>58</v>
      </c>
      <c r="F40" s="1">
        <v>1</v>
      </c>
      <c r="G40" s="2">
        <v>6728</v>
      </c>
      <c r="H40" s="2">
        <v>106.52</v>
      </c>
      <c r="I40" s="1">
        <v>5</v>
      </c>
      <c r="J40" s="6">
        <v>0.05</v>
      </c>
      <c r="K40" s="2">
        <f t="shared" si="0"/>
        <v>106.52666666666666</v>
      </c>
      <c r="L40" s="2">
        <f>K40*12</f>
        <v>1278.32</v>
      </c>
      <c r="M40" s="2">
        <f t="shared" si="3"/>
        <v>1384.84</v>
      </c>
      <c r="N40" s="2">
        <f t="shared" si="1"/>
        <v>1278.32</v>
      </c>
      <c r="O40" s="14" t="s">
        <v>48</v>
      </c>
      <c r="P40" s="14"/>
      <c r="Q40" s="4">
        <f t="shared" si="5"/>
        <v>6391.599999999999</v>
      </c>
      <c r="R40" s="4">
        <f t="shared" si="4"/>
        <v>-5006.759999999999</v>
      </c>
    </row>
    <row r="41" spans="1:18" ht="24.75" customHeight="1">
      <c r="A41" s="1">
        <v>37</v>
      </c>
      <c r="B41" s="1" t="s">
        <v>61</v>
      </c>
      <c r="C41" s="14" t="s">
        <v>27</v>
      </c>
      <c r="D41" s="17">
        <v>41244</v>
      </c>
      <c r="E41" s="1" t="s">
        <v>58</v>
      </c>
      <c r="F41" s="1">
        <v>1</v>
      </c>
      <c r="G41" s="2">
        <v>10550</v>
      </c>
      <c r="H41" s="2"/>
      <c r="I41" s="1">
        <v>5</v>
      </c>
      <c r="J41" s="6">
        <v>0.05</v>
      </c>
      <c r="K41" s="2">
        <f t="shared" si="0"/>
        <v>167.04166666666666</v>
      </c>
      <c r="L41" s="2">
        <f>K41*12</f>
        <v>2004.5</v>
      </c>
      <c r="M41" s="2">
        <f t="shared" si="3"/>
        <v>2004.5</v>
      </c>
      <c r="N41" s="2">
        <f t="shared" si="1"/>
        <v>2004.5</v>
      </c>
      <c r="O41" s="14" t="s">
        <v>48</v>
      </c>
      <c r="P41" s="14"/>
      <c r="Q41" s="4">
        <f t="shared" si="5"/>
        <v>10022.5</v>
      </c>
      <c r="R41" s="4">
        <f t="shared" si="4"/>
        <v>-8018</v>
      </c>
    </row>
    <row r="42" spans="1:18" ht="24.75" customHeight="1">
      <c r="A42" s="1">
        <v>38</v>
      </c>
      <c r="B42" s="1" t="s">
        <v>65</v>
      </c>
      <c r="C42" s="14" t="s">
        <v>27</v>
      </c>
      <c r="D42" s="17">
        <v>41365</v>
      </c>
      <c r="E42" s="1" t="s">
        <v>66</v>
      </c>
      <c r="F42" s="1">
        <v>1</v>
      </c>
      <c r="G42" s="2">
        <v>25298</v>
      </c>
      <c r="H42" s="2"/>
      <c r="I42" s="1">
        <v>5</v>
      </c>
      <c r="J42" s="6">
        <v>0.05</v>
      </c>
      <c r="K42" s="2">
        <f t="shared" si="0"/>
        <v>400.5516666666667</v>
      </c>
      <c r="L42" s="2">
        <f>K42*8</f>
        <v>3204.4133333333334</v>
      </c>
      <c r="M42" s="2">
        <f t="shared" si="3"/>
        <v>3204.4133333333334</v>
      </c>
      <c r="N42" s="2">
        <f t="shared" si="1"/>
        <v>4806.62</v>
      </c>
      <c r="O42" s="14" t="s">
        <v>48</v>
      </c>
      <c r="P42" s="14"/>
      <c r="Q42" s="4">
        <f t="shared" si="5"/>
        <v>24033.1</v>
      </c>
      <c r="R42" s="4">
        <f t="shared" si="4"/>
        <v>-20828.686666666665</v>
      </c>
    </row>
    <row r="43" spans="1:16" ht="24.75" customHeight="1">
      <c r="A43" s="1"/>
      <c r="B43" s="1"/>
      <c r="C43" s="14"/>
      <c r="D43" s="14"/>
      <c r="E43" s="1"/>
      <c r="F43" s="1"/>
      <c r="G43" s="2">
        <f>SUM(G5:G42)</f>
        <v>2585925.59</v>
      </c>
      <c r="H43" s="2">
        <f>SUM(H5:H41)</f>
        <v>918154.2800000001</v>
      </c>
      <c r="I43" s="1"/>
      <c r="J43" s="1"/>
      <c r="K43" s="2">
        <f>SUM(K5:K42)</f>
        <v>16131.274272916664</v>
      </c>
      <c r="L43" s="2">
        <f>SUM(L5:L41)</f>
        <v>135028.026275</v>
      </c>
      <c r="M43" s="2">
        <f>SUM(M5:M41)</f>
        <v>1053182.306275</v>
      </c>
      <c r="N43" s="2">
        <f>SUM(N5:N42)</f>
        <v>193575.291275</v>
      </c>
      <c r="O43" s="14"/>
      <c r="P43" s="15">
        <f>SUM(P23:P33)</f>
        <v>99250.190275</v>
      </c>
    </row>
    <row r="50" ht="12">
      <c r="M50" s="4">
        <f>L43-P43</f>
        <v>35777.83600000001</v>
      </c>
    </row>
  </sheetData>
  <mergeCells count="1">
    <mergeCell ref="A2:N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4">
      <selection activeCell="I10" sqref="I10"/>
    </sheetView>
  </sheetViews>
  <sheetFormatPr defaultColWidth="9.00390625" defaultRowHeight="14.25"/>
  <cols>
    <col min="1" max="1" width="4.125" style="3" customWidth="1"/>
    <col min="2" max="2" width="26.875" style="3" customWidth="1"/>
    <col min="3" max="3" width="7.75390625" style="13" customWidth="1"/>
    <col min="4" max="4" width="8.25390625" style="13" customWidth="1"/>
    <col min="5" max="5" width="4.125" style="3" customWidth="1"/>
    <col min="6" max="6" width="3.625" style="3" customWidth="1"/>
    <col min="7" max="7" width="15.875" style="4" customWidth="1"/>
    <col min="8" max="16384" width="9.00390625" style="3" customWidth="1"/>
  </cols>
  <sheetData>
    <row r="1" s="23" customFormat="1" ht="22.5" customHeight="1">
      <c r="G1" s="24"/>
    </row>
    <row r="2" spans="1:7" s="23" customFormat="1" ht="22.5">
      <c r="A2" s="29" t="s">
        <v>82</v>
      </c>
      <c r="B2" s="29"/>
      <c r="C2" s="29"/>
      <c r="D2" s="29"/>
      <c r="E2" s="29"/>
      <c r="F2" s="29"/>
      <c r="G2" s="29"/>
    </row>
    <row r="3" spans="2:7" s="23" customFormat="1" ht="34.5" customHeight="1">
      <c r="B3" s="25"/>
      <c r="C3" s="25"/>
      <c r="D3" s="25"/>
      <c r="E3" s="25"/>
      <c r="F3" s="25"/>
      <c r="G3" s="25"/>
    </row>
    <row r="4" spans="1:7" s="23" customFormat="1" ht="24.75" customHeight="1">
      <c r="A4" s="26" t="s">
        <v>83</v>
      </c>
      <c r="B4" s="26" t="s">
        <v>84</v>
      </c>
      <c r="C4" s="26" t="s">
        <v>85</v>
      </c>
      <c r="D4" s="26" t="s">
        <v>86</v>
      </c>
      <c r="E4" s="26" t="s">
        <v>87</v>
      </c>
      <c r="F4" s="26" t="s">
        <v>88</v>
      </c>
      <c r="G4" s="27" t="s">
        <v>89</v>
      </c>
    </row>
    <row r="5" spans="1:7" s="23" customFormat="1" ht="24.75" customHeight="1">
      <c r="A5" s="26">
        <v>1</v>
      </c>
      <c r="B5" s="26" t="s">
        <v>90</v>
      </c>
      <c r="C5" s="26" t="s">
        <v>91</v>
      </c>
      <c r="D5" s="26" t="s">
        <v>92</v>
      </c>
      <c r="E5" s="26" t="s">
        <v>93</v>
      </c>
      <c r="F5" s="26">
        <v>90</v>
      </c>
      <c r="G5" s="27">
        <v>1014000</v>
      </c>
    </row>
    <row r="6" spans="1:7" s="23" customFormat="1" ht="24.75" customHeight="1">
      <c r="A6" s="26">
        <v>2</v>
      </c>
      <c r="B6" s="26" t="s">
        <v>94</v>
      </c>
      <c r="C6" s="26" t="s">
        <v>95</v>
      </c>
      <c r="D6" s="26" t="s">
        <v>96</v>
      </c>
      <c r="E6" s="26" t="s">
        <v>97</v>
      </c>
      <c r="F6" s="26">
        <v>1</v>
      </c>
      <c r="G6" s="27">
        <v>81720</v>
      </c>
    </row>
    <row r="7" spans="1:7" s="23" customFormat="1" ht="24.75" customHeight="1">
      <c r="A7" s="26">
        <v>3</v>
      </c>
      <c r="B7" s="26"/>
      <c r="C7" s="26"/>
      <c r="D7" s="26"/>
      <c r="E7" s="26"/>
      <c r="F7" s="26"/>
      <c r="G7" s="27"/>
    </row>
    <row r="8" spans="1:7" s="23" customFormat="1" ht="24.75" customHeight="1">
      <c r="A8" s="26">
        <v>4</v>
      </c>
      <c r="B8" s="26"/>
      <c r="C8" s="26"/>
      <c r="D8" s="26"/>
      <c r="E8" s="26"/>
      <c r="F8" s="26"/>
      <c r="G8" s="27"/>
    </row>
    <row r="9" spans="1:7" s="23" customFormat="1" ht="24.75" customHeight="1">
      <c r="A9" s="26">
        <v>5</v>
      </c>
      <c r="B9" s="26"/>
      <c r="C9" s="26"/>
      <c r="D9" s="26"/>
      <c r="E9" s="26"/>
      <c r="F9" s="26"/>
      <c r="G9" s="27"/>
    </row>
    <row r="10" spans="1:7" s="23" customFormat="1" ht="24.75" customHeight="1">
      <c r="A10" s="26">
        <v>6</v>
      </c>
      <c r="B10" s="26"/>
      <c r="C10" s="26"/>
      <c r="D10" s="26"/>
      <c r="E10" s="26"/>
      <c r="F10" s="26"/>
      <c r="G10" s="27"/>
    </row>
    <row r="11" spans="1:7" s="23" customFormat="1" ht="24.75" customHeight="1">
      <c r="A11" s="26">
        <v>7</v>
      </c>
      <c r="B11" s="26"/>
      <c r="C11" s="26"/>
      <c r="D11" s="26"/>
      <c r="E11" s="26"/>
      <c r="F11" s="26"/>
      <c r="G11" s="27"/>
    </row>
    <row r="12" spans="1:7" s="23" customFormat="1" ht="24.75" customHeight="1">
      <c r="A12" s="26">
        <v>8</v>
      </c>
      <c r="B12" s="26"/>
      <c r="C12" s="26"/>
      <c r="D12" s="26"/>
      <c r="E12" s="26"/>
      <c r="F12" s="26"/>
      <c r="G12" s="27"/>
    </row>
    <row r="13" spans="1:7" s="23" customFormat="1" ht="24.75" customHeight="1">
      <c r="A13" s="26">
        <v>9</v>
      </c>
      <c r="B13" s="26"/>
      <c r="C13" s="26"/>
      <c r="D13" s="26"/>
      <c r="E13" s="26"/>
      <c r="F13" s="26"/>
      <c r="G13" s="27"/>
    </row>
    <row r="14" spans="1:7" s="23" customFormat="1" ht="24.75" customHeight="1">
      <c r="A14" s="26">
        <v>10</v>
      </c>
      <c r="B14" s="26"/>
      <c r="C14" s="26"/>
      <c r="D14" s="26"/>
      <c r="E14" s="26"/>
      <c r="F14" s="26"/>
      <c r="G14" s="27"/>
    </row>
    <row r="15" spans="1:7" s="23" customFormat="1" ht="24.75" customHeight="1">
      <c r="A15" s="26">
        <v>11</v>
      </c>
      <c r="B15" s="26"/>
      <c r="C15" s="26"/>
      <c r="D15" s="26"/>
      <c r="E15" s="26"/>
      <c r="F15" s="26"/>
      <c r="G15" s="27"/>
    </row>
    <row r="16" spans="1:7" s="23" customFormat="1" ht="24.75" customHeight="1">
      <c r="A16" s="26">
        <v>12</v>
      </c>
      <c r="B16" s="26" t="s">
        <v>98</v>
      </c>
      <c r="C16" s="26"/>
      <c r="D16" s="26"/>
      <c r="E16" s="26"/>
      <c r="F16" s="26"/>
      <c r="G16" s="27">
        <f>SUM(G5:G15)</f>
        <v>1095720</v>
      </c>
    </row>
  </sheetData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7"/>
  <sheetViews>
    <sheetView workbookViewId="0" topLeftCell="A1">
      <selection activeCell="A1" sqref="A1:IV16384"/>
    </sheetView>
  </sheetViews>
  <sheetFormatPr defaultColWidth="9.00390625" defaultRowHeight="14.25"/>
  <cols>
    <col min="1" max="1" width="3.375" style="3" customWidth="1"/>
    <col min="2" max="2" width="15.125" style="3" customWidth="1"/>
    <col min="3" max="3" width="3.875" style="13" customWidth="1"/>
    <col min="4" max="4" width="7.75390625" style="13" customWidth="1"/>
    <col min="5" max="5" width="4.125" style="3" customWidth="1"/>
    <col min="6" max="6" width="3.625" style="3" customWidth="1"/>
    <col min="7" max="7" width="13.375" style="4" customWidth="1"/>
    <col min="8" max="8" width="5.875" style="13" customWidth="1"/>
    <col min="9" max="9" width="7.75390625" style="3" customWidth="1"/>
    <col min="10" max="16384" width="9.00390625" style="3" customWidth="1"/>
  </cols>
  <sheetData>
    <row r="2" spans="1:8" s="7" customFormat="1" ht="31.5">
      <c r="A2" s="28" t="s">
        <v>81</v>
      </c>
      <c r="B2" s="28"/>
      <c r="C2" s="28"/>
      <c r="D2" s="28"/>
      <c r="E2" s="28"/>
      <c r="F2" s="28"/>
      <c r="G2" s="28"/>
      <c r="H2" s="13"/>
    </row>
    <row r="3" spans="2:7" ht="12" customHeight="1">
      <c r="B3" s="8"/>
      <c r="C3" s="16"/>
      <c r="D3" s="16"/>
      <c r="E3" s="8"/>
      <c r="F3" s="8"/>
      <c r="G3" s="8"/>
    </row>
    <row r="4" spans="1:9" ht="24.75" customHeight="1">
      <c r="A4" s="1" t="s">
        <v>0</v>
      </c>
      <c r="B4" s="1" t="s">
        <v>1</v>
      </c>
      <c r="C4" s="14" t="s">
        <v>2</v>
      </c>
      <c r="D4" s="14" t="s">
        <v>3</v>
      </c>
      <c r="E4" s="1" t="s">
        <v>4</v>
      </c>
      <c r="F4" s="1" t="s">
        <v>5</v>
      </c>
      <c r="G4" s="2" t="s">
        <v>6</v>
      </c>
      <c r="H4" s="14" t="s">
        <v>47</v>
      </c>
      <c r="I4" s="1"/>
    </row>
    <row r="5" spans="1:9" ht="24.75" customHeight="1">
      <c r="A5" s="1">
        <v>1</v>
      </c>
      <c r="B5" s="1" t="s">
        <v>21</v>
      </c>
      <c r="C5" s="14" t="s">
        <v>27</v>
      </c>
      <c r="D5" s="14">
        <v>1999</v>
      </c>
      <c r="E5" s="1" t="s">
        <v>28</v>
      </c>
      <c r="F5" s="1">
        <v>1</v>
      </c>
      <c r="G5" s="2">
        <v>14780</v>
      </c>
      <c r="H5" s="14" t="s">
        <v>48</v>
      </c>
      <c r="I5" s="1" t="s">
        <v>72</v>
      </c>
    </row>
    <row r="6" spans="1:9" ht="24.75" customHeight="1">
      <c r="A6" s="1">
        <v>2</v>
      </c>
      <c r="B6" s="1" t="s">
        <v>7</v>
      </c>
      <c r="C6" s="14" t="s">
        <v>27</v>
      </c>
      <c r="D6" s="14">
        <v>1999</v>
      </c>
      <c r="E6" s="1" t="s">
        <v>28</v>
      </c>
      <c r="F6" s="1">
        <v>1</v>
      </c>
      <c r="G6" s="2">
        <v>16988</v>
      </c>
      <c r="H6" s="14" t="s">
        <v>48</v>
      </c>
      <c r="I6" s="1" t="s">
        <v>72</v>
      </c>
    </row>
    <row r="7" spans="1:9" ht="24.75" customHeight="1">
      <c r="A7" s="1">
        <v>3</v>
      </c>
      <c r="B7" s="1" t="s">
        <v>8</v>
      </c>
      <c r="C7" s="14" t="s">
        <v>27</v>
      </c>
      <c r="D7" s="14">
        <v>1999</v>
      </c>
      <c r="E7" s="1" t="s">
        <v>28</v>
      </c>
      <c r="F7" s="1">
        <v>1</v>
      </c>
      <c r="G7" s="2">
        <v>3591</v>
      </c>
      <c r="H7" s="14" t="s">
        <v>48</v>
      </c>
      <c r="I7" s="1" t="s">
        <v>72</v>
      </c>
    </row>
    <row r="8" spans="1:9" ht="24.75" customHeight="1">
      <c r="A8" s="1">
        <v>4</v>
      </c>
      <c r="B8" s="1" t="s">
        <v>9</v>
      </c>
      <c r="C8" s="14" t="s">
        <v>27</v>
      </c>
      <c r="D8" s="14">
        <v>1999</v>
      </c>
      <c r="E8" s="1" t="s">
        <v>28</v>
      </c>
      <c r="F8" s="1">
        <v>1</v>
      </c>
      <c r="G8" s="2">
        <v>13730</v>
      </c>
      <c r="H8" s="14" t="s">
        <v>48</v>
      </c>
      <c r="I8" s="1" t="s">
        <v>72</v>
      </c>
    </row>
    <row r="9" spans="1:9" ht="24.75" customHeight="1">
      <c r="A9" s="1">
        <v>5</v>
      </c>
      <c r="B9" s="1" t="s">
        <v>25</v>
      </c>
      <c r="C9" s="14" t="s">
        <v>27</v>
      </c>
      <c r="D9" s="14">
        <v>2000</v>
      </c>
      <c r="E9" s="1" t="s">
        <v>28</v>
      </c>
      <c r="F9" s="1">
        <v>1</v>
      </c>
      <c r="G9" s="2">
        <v>25400</v>
      </c>
      <c r="H9" s="14" t="s">
        <v>48</v>
      </c>
      <c r="I9" s="1" t="s">
        <v>72</v>
      </c>
    </row>
    <row r="10" spans="1:9" ht="24.75" customHeight="1">
      <c r="A10" s="1">
        <v>6</v>
      </c>
      <c r="B10" s="1" t="s">
        <v>10</v>
      </c>
      <c r="C10" s="14" t="s">
        <v>27</v>
      </c>
      <c r="D10" s="14">
        <v>2000</v>
      </c>
      <c r="E10" s="1" t="s">
        <v>28</v>
      </c>
      <c r="F10" s="1">
        <v>1</v>
      </c>
      <c r="G10" s="2">
        <v>38500</v>
      </c>
      <c r="H10" s="14" t="s">
        <v>48</v>
      </c>
      <c r="I10" s="1" t="s">
        <v>72</v>
      </c>
    </row>
    <row r="11" spans="1:9" ht="24.75" customHeight="1">
      <c r="A11" s="1">
        <v>7</v>
      </c>
      <c r="B11" s="1" t="s">
        <v>11</v>
      </c>
      <c r="C11" s="14" t="s">
        <v>27</v>
      </c>
      <c r="D11" s="14">
        <v>2000</v>
      </c>
      <c r="E11" s="1" t="s">
        <v>28</v>
      </c>
      <c r="F11" s="1">
        <v>1</v>
      </c>
      <c r="G11" s="2">
        <v>39680</v>
      </c>
      <c r="H11" s="14" t="s">
        <v>48</v>
      </c>
      <c r="I11" s="1" t="s">
        <v>72</v>
      </c>
    </row>
    <row r="12" spans="1:9" ht="24.75" customHeight="1">
      <c r="A12" s="1">
        <v>8</v>
      </c>
      <c r="B12" s="1" t="s">
        <v>12</v>
      </c>
      <c r="C12" s="14" t="s">
        <v>27</v>
      </c>
      <c r="D12" s="14">
        <v>2000</v>
      </c>
      <c r="E12" s="1" t="s">
        <v>28</v>
      </c>
      <c r="F12" s="1">
        <v>1</v>
      </c>
      <c r="G12" s="2">
        <v>2800</v>
      </c>
      <c r="H12" s="14" t="s">
        <v>48</v>
      </c>
      <c r="I12" s="1" t="s">
        <v>72</v>
      </c>
    </row>
    <row r="13" spans="1:9" ht="24.75" customHeight="1">
      <c r="A13" s="1">
        <v>9</v>
      </c>
      <c r="B13" s="1" t="s">
        <v>12</v>
      </c>
      <c r="C13" s="14" t="s">
        <v>27</v>
      </c>
      <c r="D13" s="14">
        <v>2001</v>
      </c>
      <c r="E13" s="1" t="s">
        <v>28</v>
      </c>
      <c r="F13" s="1">
        <v>1</v>
      </c>
      <c r="G13" s="2">
        <v>1850</v>
      </c>
      <c r="H13" s="14" t="s">
        <v>48</v>
      </c>
      <c r="I13" s="1" t="s">
        <v>72</v>
      </c>
    </row>
    <row r="14" spans="1:9" ht="24.75" customHeight="1">
      <c r="A14" s="1">
        <v>10</v>
      </c>
      <c r="B14" s="1" t="s">
        <v>11</v>
      </c>
      <c r="C14" s="14" t="s">
        <v>27</v>
      </c>
      <c r="D14" s="14">
        <v>2001</v>
      </c>
      <c r="E14" s="1" t="s">
        <v>28</v>
      </c>
      <c r="F14" s="1">
        <v>1</v>
      </c>
      <c r="G14" s="2">
        <v>30000</v>
      </c>
      <c r="H14" s="14" t="s">
        <v>48</v>
      </c>
      <c r="I14" s="1" t="s">
        <v>72</v>
      </c>
    </row>
    <row r="15" spans="1:9" ht="24.75" customHeight="1">
      <c r="A15" s="1">
        <v>11</v>
      </c>
      <c r="B15" s="1" t="s">
        <v>13</v>
      </c>
      <c r="C15" s="14" t="s">
        <v>27</v>
      </c>
      <c r="D15" s="14">
        <v>2002</v>
      </c>
      <c r="E15" s="1" t="s">
        <v>28</v>
      </c>
      <c r="F15" s="1">
        <v>1</v>
      </c>
      <c r="G15" s="2">
        <v>11485</v>
      </c>
      <c r="H15" s="14" t="s">
        <v>48</v>
      </c>
      <c r="I15" s="1" t="s">
        <v>72</v>
      </c>
    </row>
    <row r="16" spans="1:9" ht="24.75" customHeight="1">
      <c r="A16" s="1">
        <v>12</v>
      </c>
      <c r="B16" s="1" t="s">
        <v>14</v>
      </c>
      <c r="C16" s="14" t="s">
        <v>27</v>
      </c>
      <c r="D16" s="14">
        <v>2002</v>
      </c>
      <c r="E16" s="1" t="s">
        <v>29</v>
      </c>
      <c r="F16" s="1">
        <v>1</v>
      </c>
      <c r="G16" s="2">
        <v>12120</v>
      </c>
      <c r="H16" s="14" t="s">
        <v>45</v>
      </c>
      <c r="I16" s="1" t="s">
        <v>72</v>
      </c>
    </row>
    <row r="17" spans="1:9" ht="24.75" customHeight="1">
      <c r="A17" s="1">
        <v>13</v>
      </c>
      <c r="B17" s="1" t="s">
        <v>14</v>
      </c>
      <c r="C17" s="14" t="s">
        <v>27</v>
      </c>
      <c r="D17" s="14">
        <v>2004</v>
      </c>
      <c r="E17" s="1" t="s">
        <v>29</v>
      </c>
      <c r="F17" s="1">
        <v>1</v>
      </c>
      <c r="G17" s="2">
        <v>11400</v>
      </c>
      <c r="H17" s="14" t="s">
        <v>45</v>
      </c>
      <c r="I17" s="1" t="s">
        <v>72</v>
      </c>
    </row>
    <row r="18" spans="1:9" ht="24.75" customHeight="1">
      <c r="A18" s="1">
        <v>14</v>
      </c>
      <c r="B18" s="1" t="s">
        <v>15</v>
      </c>
      <c r="C18" s="14" t="s">
        <v>27</v>
      </c>
      <c r="D18" s="14">
        <v>2004</v>
      </c>
      <c r="E18" s="1" t="s">
        <v>29</v>
      </c>
      <c r="F18" s="1">
        <v>1</v>
      </c>
      <c r="G18" s="2">
        <v>14600</v>
      </c>
      <c r="H18" s="14" t="s">
        <v>45</v>
      </c>
      <c r="I18" s="1" t="s">
        <v>72</v>
      </c>
    </row>
    <row r="19" spans="1:9" ht="24.75" customHeight="1">
      <c r="A19" s="1">
        <v>15</v>
      </c>
      <c r="B19" s="1" t="s">
        <v>16</v>
      </c>
      <c r="C19" s="14" t="s">
        <v>27</v>
      </c>
      <c r="D19" s="14">
        <v>2004</v>
      </c>
      <c r="E19" s="1" t="s">
        <v>29</v>
      </c>
      <c r="F19" s="1">
        <v>1</v>
      </c>
      <c r="G19" s="2">
        <v>6600</v>
      </c>
      <c r="H19" s="14" t="s">
        <v>45</v>
      </c>
      <c r="I19" s="1" t="s">
        <v>72</v>
      </c>
    </row>
    <row r="20" spans="1:9" ht="24.75" customHeight="1">
      <c r="A20" s="1">
        <v>16</v>
      </c>
      <c r="B20" s="1" t="s">
        <v>17</v>
      </c>
      <c r="C20" s="14" t="s">
        <v>27</v>
      </c>
      <c r="D20" s="14">
        <v>2004</v>
      </c>
      <c r="E20" s="1" t="s">
        <v>29</v>
      </c>
      <c r="F20" s="1">
        <v>1</v>
      </c>
      <c r="G20" s="2">
        <v>6000</v>
      </c>
      <c r="H20" s="14" t="s">
        <v>45</v>
      </c>
      <c r="I20" s="1" t="s">
        <v>72</v>
      </c>
    </row>
    <row r="21" spans="1:9" ht="24.75" customHeight="1">
      <c r="A21" s="1">
        <v>17</v>
      </c>
      <c r="B21" s="1" t="s">
        <v>18</v>
      </c>
      <c r="C21" s="14" t="s">
        <v>27</v>
      </c>
      <c r="D21" s="14">
        <v>2004</v>
      </c>
      <c r="E21" s="1" t="s">
        <v>28</v>
      </c>
      <c r="F21" s="1">
        <v>1</v>
      </c>
      <c r="G21" s="2">
        <v>2199</v>
      </c>
      <c r="H21" s="14" t="s">
        <v>45</v>
      </c>
      <c r="I21" s="1" t="s">
        <v>72</v>
      </c>
    </row>
    <row r="22" spans="1:9" ht="24.75" customHeight="1">
      <c r="A22" s="1">
        <v>18</v>
      </c>
      <c r="B22" s="1" t="s">
        <v>19</v>
      </c>
      <c r="C22" s="14" t="s">
        <v>27</v>
      </c>
      <c r="D22" s="14">
        <v>2000</v>
      </c>
      <c r="E22" s="1" t="s">
        <v>29</v>
      </c>
      <c r="F22" s="1">
        <v>1</v>
      </c>
      <c r="G22" s="2">
        <v>2006699.52</v>
      </c>
      <c r="H22" s="14" t="s">
        <v>46</v>
      </c>
      <c r="I22" s="1" t="s">
        <v>70</v>
      </c>
    </row>
    <row r="23" spans="1:9" ht="24.75" customHeight="1">
      <c r="A23" s="1">
        <v>19</v>
      </c>
      <c r="B23" s="1" t="s">
        <v>20</v>
      </c>
      <c r="C23" s="14" t="s">
        <v>27</v>
      </c>
      <c r="D23" s="14">
        <v>2001</v>
      </c>
      <c r="E23" s="1" t="s">
        <v>29</v>
      </c>
      <c r="F23" s="1">
        <v>1</v>
      </c>
      <c r="G23" s="2">
        <v>82778.17</v>
      </c>
      <c r="H23" s="14" t="s">
        <v>46</v>
      </c>
      <c r="I23" s="1" t="s">
        <v>70</v>
      </c>
    </row>
    <row r="24" spans="1:9" ht="24.75" customHeight="1">
      <c r="A24" s="1">
        <v>20</v>
      </c>
      <c r="B24" s="1" t="s">
        <v>21</v>
      </c>
      <c r="C24" s="14" t="s">
        <v>27</v>
      </c>
      <c r="D24" s="14">
        <v>2007</v>
      </c>
      <c r="E24" s="1" t="s">
        <v>28</v>
      </c>
      <c r="F24" s="1">
        <v>1</v>
      </c>
      <c r="G24" s="2">
        <v>19780</v>
      </c>
      <c r="H24" s="14" t="s">
        <v>48</v>
      </c>
      <c r="I24" s="1" t="s">
        <v>72</v>
      </c>
    </row>
    <row r="25" spans="1:9" ht="24.75" customHeight="1">
      <c r="A25" s="1">
        <v>21</v>
      </c>
      <c r="B25" s="1" t="s">
        <v>22</v>
      </c>
      <c r="C25" s="14" t="s">
        <v>27</v>
      </c>
      <c r="D25" s="14">
        <v>2007</v>
      </c>
      <c r="E25" s="1" t="s">
        <v>28</v>
      </c>
      <c r="F25" s="1">
        <v>1</v>
      </c>
      <c r="G25" s="2">
        <v>30000</v>
      </c>
      <c r="H25" s="14" t="s">
        <v>48</v>
      </c>
      <c r="I25" s="1" t="s">
        <v>72</v>
      </c>
    </row>
    <row r="26" spans="1:9" ht="24.75" customHeight="1">
      <c r="A26" s="1">
        <v>22</v>
      </c>
      <c r="B26" s="1" t="s">
        <v>23</v>
      </c>
      <c r="C26" s="14" t="s">
        <v>27</v>
      </c>
      <c r="D26" s="14">
        <v>2007</v>
      </c>
      <c r="E26" s="1" t="s">
        <v>28</v>
      </c>
      <c r="F26" s="1">
        <v>1</v>
      </c>
      <c r="G26" s="2">
        <v>7050</v>
      </c>
      <c r="H26" s="14" t="s">
        <v>48</v>
      </c>
      <c r="I26" s="1" t="s">
        <v>72</v>
      </c>
    </row>
    <row r="27" spans="1:9" ht="24.75" customHeight="1">
      <c r="A27" s="1">
        <v>23</v>
      </c>
      <c r="B27" s="1" t="s">
        <v>24</v>
      </c>
      <c r="C27" s="14" t="s">
        <v>27</v>
      </c>
      <c r="D27" s="14">
        <v>2007</v>
      </c>
      <c r="E27" s="1" t="s">
        <v>28</v>
      </c>
      <c r="F27" s="1">
        <v>1</v>
      </c>
      <c r="G27" s="2">
        <v>15000</v>
      </c>
      <c r="H27" s="14" t="s">
        <v>48</v>
      </c>
      <c r="I27" s="1" t="s">
        <v>72</v>
      </c>
    </row>
    <row r="28" spans="1:9" ht="24.75" customHeight="1">
      <c r="A28" s="1">
        <v>24</v>
      </c>
      <c r="B28" s="1" t="s">
        <v>25</v>
      </c>
      <c r="C28" s="14" t="s">
        <v>27</v>
      </c>
      <c r="D28" s="14">
        <v>2007</v>
      </c>
      <c r="E28" s="1" t="s">
        <v>28</v>
      </c>
      <c r="F28" s="1">
        <v>1</v>
      </c>
      <c r="G28" s="2">
        <v>26000</v>
      </c>
      <c r="H28" s="14" t="s">
        <v>48</v>
      </c>
      <c r="I28" s="1" t="s">
        <v>72</v>
      </c>
    </row>
    <row r="29" spans="1:9" ht="24.75" customHeight="1">
      <c r="A29" s="1">
        <v>25</v>
      </c>
      <c r="B29" s="1" t="s">
        <v>26</v>
      </c>
      <c r="C29" s="14" t="s">
        <v>27</v>
      </c>
      <c r="D29" s="14">
        <v>2010</v>
      </c>
      <c r="E29" s="1" t="s">
        <v>29</v>
      </c>
      <c r="F29" s="1">
        <v>1</v>
      </c>
      <c r="G29" s="2">
        <v>28158</v>
      </c>
      <c r="H29" s="14" t="s">
        <v>48</v>
      </c>
      <c r="I29" s="19" t="s">
        <v>71</v>
      </c>
    </row>
    <row r="30" spans="1:9" ht="24.75" customHeight="1">
      <c r="A30" s="1">
        <v>26</v>
      </c>
      <c r="B30" s="1" t="s">
        <v>34</v>
      </c>
      <c r="C30" s="14" t="s">
        <v>27</v>
      </c>
      <c r="D30" s="14">
        <v>2010</v>
      </c>
      <c r="E30" s="1" t="s">
        <v>28</v>
      </c>
      <c r="F30" s="1">
        <v>1</v>
      </c>
      <c r="G30" s="2">
        <v>4420</v>
      </c>
      <c r="H30" s="14" t="s">
        <v>48</v>
      </c>
      <c r="I30" s="1" t="s">
        <v>72</v>
      </c>
    </row>
    <row r="31" spans="1:9" ht="24.75" customHeight="1">
      <c r="A31" s="1">
        <v>27</v>
      </c>
      <c r="B31" s="9" t="s">
        <v>54</v>
      </c>
      <c r="C31" s="14" t="s">
        <v>27</v>
      </c>
      <c r="D31" s="17">
        <v>40848</v>
      </c>
      <c r="E31" s="1" t="s">
        <v>29</v>
      </c>
      <c r="F31" s="1">
        <v>1</v>
      </c>
      <c r="G31" s="2">
        <v>2700</v>
      </c>
      <c r="H31" s="14" t="s">
        <v>48</v>
      </c>
      <c r="I31" s="19" t="s">
        <v>69</v>
      </c>
    </row>
    <row r="32" spans="1:9" ht="24.75" customHeight="1">
      <c r="A32" s="1">
        <v>28</v>
      </c>
      <c r="B32" s="9" t="s">
        <v>55</v>
      </c>
      <c r="C32" s="14" t="s">
        <v>27</v>
      </c>
      <c r="D32" s="17">
        <v>40849</v>
      </c>
      <c r="E32" s="1" t="s">
        <v>28</v>
      </c>
      <c r="F32" s="1">
        <v>1</v>
      </c>
      <c r="G32" s="2">
        <v>749</v>
      </c>
      <c r="H32" s="14" t="s">
        <v>48</v>
      </c>
      <c r="I32" s="1" t="s">
        <v>72</v>
      </c>
    </row>
    <row r="33" spans="1:9" ht="24.75" customHeight="1">
      <c r="A33" s="1">
        <v>29</v>
      </c>
      <c r="B33" s="1" t="s">
        <v>34</v>
      </c>
      <c r="C33" s="14" t="s">
        <v>27</v>
      </c>
      <c r="D33" s="17">
        <v>40878</v>
      </c>
      <c r="E33" s="1" t="s">
        <v>28</v>
      </c>
      <c r="F33" s="1">
        <v>1</v>
      </c>
      <c r="G33" s="2">
        <v>26950</v>
      </c>
      <c r="H33" s="14" t="s">
        <v>48</v>
      </c>
      <c r="I33" s="1" t="s">
        <v>72</v>
      </c>
    </row>
    <row r="34" spans="1:9" ht="24.75" customHeight="1">
      <c r="A34" s="1">
        <v>30</v>
      </c>
      <c r="B34" s="1" t="s">
        <v>56</v>
      </c>
      <c r="C34" s="14" t="s">
        <v>27</v>
      </c>
      <c r="D34" s="17">
        <v>40879</v>
      </c>
      <c r="E34" s="1" t="s">
        <v>28</v>
      </c>
      <c r="F34" s="1">
        <v>2</v>
      </c>
      <c r="G34" s="2">
        <v>3031</v>
      </c>
      <c r="H34" s="14" t="s">
        <v>45</v>
      </c>
      <c r="I34" s="1" t="s">
        <v>72</v>
      </c>
    </row>
    <row r="35" spans="1:9" ht="24.75" customHeight="1">
      <c r="A35" s="1">
        <v>31</v>
      </c>
      <c r="B35" s="1" t="s">
        <v>57</v>
      </c>
      <c r="C35" s="14" t="s">
        <v>27</v>
      </c>
      <c r="D35" s="17">
        <v>40909</v>
      </c>
      <c r="E35" s="1" t="s">
        <v>58</v>
      </c>
      <c r="F35" s="1">
        <v>1</v>
      </c>
      <c r="G35" s="2">
        <v>1140</v>
      </c>
      <c r="H35" s="14" t="s">
        <v>45</v>
      </c>
      <c r="I35" s="1" t="s">
        <v>72</v>
      </c>
    </row>
    <row r="36" spans="1:9" ht="24.75" customHeight="1">
      <c r="A36" s="1">
        <v>32</v>
      </c>
      <c r="B36" s="1" t="s">
        <v>59</v>
      </c>
      <c r="C36" s="14" t="s">
        <v>27</v>
      </c>
      <c r="D36" s="17">
        <v>40941</v>
      </c>
      <c r="E36" s="1" t="s">
        <v>60</v>
      </c>
      <c r="F36" s="1">
        <v>3</v>
      </c>
      <c r="G36" s="2">
        <v>1400.9</v>
      </c>
      <c r="H36" s="14" t="s">
        <v>45</v>
      </c>
      <c r="I36" s="1" t="s">
        <v>72</v>
      </c>
    </row>
    <row r="37" spans="1:9" ht="24.75" customHeight="1">
      <c r="A37" s="1">
        <v>33</v>
      </c>
      <c r="B37" s="1" t="s">
        <v>61</v>
      </c>
      <c r="C37" s="14" t="s">
        <v>27</v>
      </c>
      <c r="D37" s="17">
        <v>40969</v>
      </c>
      <c r="E37" s="1" t="s">
        <v>58</v>
      </c>
      <c r="F37" s="1">
        <v>1</v>
      </c>
      <c r="G37" s="2">
        <v>15970</v>
      </c>
      <c r="H37" s="14" t="s">
        <v>48</v>
      </c>
      <c r="I37" s="1" t="s">
        <v>72</v>
      </c>
    </row>
    <row r="38" spans="1:9" ht="24.75" customHeight="1">
      <c r="A38" s="1">
        <v>34</v>
      </c>
      <c r="B38" s="1" t="s">
        <v>61</v>
      </c>
      <c r="C38" s="14" t="s">
        <v>27</v>
      </c>
      <c r="D38" s="17">
        <v>41030</v>
      </c>
      <c r="E38" s="1" t="s">
        <v>58</v>
      </c>
      <c r="F38" s="1">
        <v>1</v>
      </c>
      <c r="G38" s="2">
        <v>10000</v>
      </c>
      <c r="H38" s="14" t="s">
        <v>48</v>
      </c>
      <c r="I38" s="1" t="s">
        <v>72</v>
      </c>
    </row>
    <row r="39" spans="1:9" ht="24.75" customHeight="1">
      <c r="A39" s="1">
        <v>35</v>
      </c>
      <c r="B39" s="1" t="s">
        <v>62</v>
      </c>
      <c r="C39" s="14" t="s">
        <v>27</v>
      </c>
      <c r="D39" s="17">
        <v>41153</v>
      </c>
      <c r="E39" s="1" t="s">
        <v>63</v>
      </c>
      <c r="F39" s="1">
        <v>1</v>
      </c>
      <c r="G39" s="2">
        <v>9800</v>
      </c>
      <c r="H39" s="14" t="s">
        <v>48</v>
      </c>
      <c r="I39" s="1" t="s">
        <v>72</v>
      </c>
    </row>
    <row r="40" spans="1:9" ht="24.75" customHeight="1">
      <c r="A40" s="1">
        <v>36</v>
      </c>
      <c r="B40" s="1" t="s">
        <v>64</v>
      </c>
      <c r="C40" s="14" t="s">
        <v>27</v>
      </c>
      <c r="D40" s="17">
        <v>41214</v>
      </c>
      <c r="E40" s="1" t="s">
        <v>58</v>
      </c>
      <c r="F40" s="1">
        <v>1</v>
      </c>
      <c r="G40" s="2">
        <v>6728</v>
      </c>
      <c r="H40" s="14" t="s">
        <v>48</v>
      </c>
      <c r="I40" s="1" t="s">
        <v>72</v>
      </c>
    </row>
    <row r="41" spans="1:9" ht="24.75" customHeight="1">
      <c r="A41" s="1">
        <v>37</v>
      </c>
      <c r="B41" s="1" t="s">
        <v>61</v>
      </c>
      <c r="C41" s="14" t="s">
        <v>27</v>
      </c>
      <c r="D41" s="17">
        <v>41244</v>
      </c>
      <c r="E41" s="1" t="s">
        <v>58</v>
      </c>
      <c r="F41" s="1">
        <v>1</v>
      </c>
      <c r="G41" s="2">
        <v>10550</v>
      </c>
      <c r="H41" s="14" t="s">
        <v>48</v>
      </c>
      <c r="I41" s="1" t="s">
        <v>72</v>
      </c>
    </row>
    <row r="42" spans="1:9" ht="24.75" customHeight="1">
      <c r="A42" s="1">
        <v>38</v>
      </c>
      <c r="B42" s="1" t="s">
        <v>65</v>
      </c>
      <c r="C42" s="14" t="s">
        <v>27</v>
      </c>
      <c r="D42" s="17">
        <v>41365</v>
      </c>
      <c r="E42" s="1" t="s">
        <v>66</v>
      </c>
      <c r="F42" s="1">
        <v>1</v>
      </c>
      <c r="G42" s="2">
        <v>25298</v>
      </c>
      <c r="H42" s="14" t="s">
        <v>48</v>
      </c>
      <c r="I42" s="1" t="s">
        <v>72</v>
      </c>
    </row>
    <row r="43" spans="1:9" ht="24.75" customHeight="1">
      <c r="A43" s="1">
        <v>39</v>
      </c>
      <c r="B43" s="20" t="s">
        <v>73</v>
      </c>
      <c r="C43" s="14" t="s">
        <v>27</v>
      </c>
      <c r="D43" s="17">
        <v>41730</v>
      </c>
      <c r="E43" s="1" t="s">
        <v>66</v>
      </c>
      <c r="F43" s="1">
        <v>1</v>
      </c>
      <c r="G43" s="21">
        <v>80000</v>
      </c>
      <c r="H43" s="14" t="s">
        <v>48</v>
      </c>
      <c r="I43" s="19" t="s">
        <v>75</v>
      </c>
    </row>
    <row r="44" spans="1:9" ht="24.75" customHeight="1">
      <c r="A44" s="1">
        <v>40</v>
      </c>
      <c r="B44" s="20" t="s">
        <v>74</v>
      </c>
      <c r="C44" s="14" t="s">
        <v>27</v>
      </c>
      <c r="D44" s="17">
        <v>41760</v>
      </c>
      <c r="E44" s="1" t="s">
        <v>66</v>
      </c>
      <c r="F44" s="1">
        <v>1</v>
      </c>
      <c r="G44" s="21">
        <v>80000</v>
      </c>
      <c r="H44" s="14" t="s">
        <v>48</v>
      </c>
      <c r="I44" s="19" t="s">
        <v>75</v>
      </c>
    </row>
    <row r="45" spans="1:9" ht="24.75" customHeight="1">
      <c r="A45" s="1"/>
      <c r="B45" s="1"/>
      <c r="C45" s="14"/>
      <c r="D45" s="17"/>
      <c r="E45" s="1"/>
      <c r="F45" s="1"/>
      <c r="G45" s="2"/>
      <c r="H45" s="14"/>
      <c r="I45" s="1"/>
    </row>
    <row r="46" spans="1:9" ht="24.75" customHeight="1">
      <c r="A46" s="1"/>
      <c r="B46" s="1"/>
      <c r="C46" s="14"/>
      <c r="D46" s="17"/>
      <c r="E46" s="1"/>
      <c r="F46" s="1"/>
      <c r="G46" s="2"/>
      <c r="H46" s="14"/>
      <c r="I46" s="1"/>
    </row>
    <row r="47" spans="1:9" ht="24.75" customHeight="1">
      <c r="A47" s="1"/>
      <c r="B47" s="1"/>
      <c r="C47" s="14"/>
      <c r="D47" s="14"/>
      <c r="E47" s="1"/>
      <c r="F47" s="1"/>
      <c r="G47" s="2">
        <f>SUM(G5:G46)</f>
        <v>2745925.59</v>
      </c>
      <c r="H47" s="14"/>
      <c r="I47" s="1"/>
    </row>
  </sheetData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59"/>
  <sheetViews>
    <sheetView workbookViewId="0" topLeftCell="A1">
      <pane xSplit="3" ySplit="4" topLeftCell="D4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V16384"/>
    </sheetView>
  </sheetViews>
  <sheetFormatPr defaultColWidth="9.00390625" defaultRowHeight="14.25"/>
  <cols>
    <col min="1" max="1" width="3.375" style="3" customWidth="1"/>
    <col min="2" max="2" width="15.125" style="3" customWidth="1"/>
    <col min="3" max="3" width="3.875" style="13" customWidth="1"/>
    <col min="4" max="4" width="7.75390625" style="13" customWidth="1"/>
    <col min="5" max="5" width="4.125" style="3" customWidth="1"/>
    <col min="6" max="6" width="3.625" style="3" customWidth="1"/>
    <col min="7" max="7" width="13.375" style="4" customWidth="1"/>
    <col min="8" max="8" width="11.25390625" style="4" customWidth="1"/>
    <col min="9" max="10" width="3.875" style="3" customWidth="1"/>
    <col min="11" max="11" width="10.75390625" style="3" customWidth="1"/>
    <col min="12" max="12" width="11.125" style="3" customWidth="1"/>
    <col min="13" max="13" width="13.75390625" style="4" customWidth="1"/>
    <col min="14" max="14" width="11.875" style="3" customWidth="1"/>
    <col min="15" max="15" width="5.875" style="13" customWidth="1"/>
    <col min="16" max="16" width="7.75390625" style="3" customWidth="1"/>
    <col min="17" max="16384" width="9.00390625" style="3" customWidth="1"/>
  </cols>
  <sheetData>
    <row r="2" spans="1:15" s="7" customFormat="1" ht="31.5">
      <c r="A2" s="28" t="s">
        <v>50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3"/>
    </row>
    <row r="3" spans="2:14" ht="12" customHeight="1">
      <c r="B3" s="8"/>
      <c r="C3" s="16"/>
      <c r="D3" s="16"/>
      <c r="E3" s="8"/>
      <c r="F3" s="8"/>
      <c r="G3" s="8"/>
      <c r="H3" s="18"/>
      <c r="I3" s="8"/>
      <c r="J3" s="8"/>
      <c r="K3" s="8"/>
      <c r="L3" s="8"/>
      <c r="M3" s="12">
        <v>42004</v>
      </c>
      <c r="N3" s="8"/>
    </row>
    <row r="4" spans="1:16" ht="24.75" customHeight="1">
      <c r="A4" s="1" t="s">
        <v>0</v>
      </c>
      <c r="B4" s="1" t="s">
        <v>1</v>
      </c>
      <c r="C4" s="14" t="s">
        <v>2</v>
      </c>
      <c r="D4" s="14" t="s">
        <v>3</v>
      </c>
      <c r="E4" s="1" t="s">
        <v>4</v>
      </c>
      <c r="F4" s="1" t="s">
        <v>5</v>
      </c>
      <c r="G4" s="2" t="s">
        <v>6</v>
      </c>
      <c r="H4" s="2" t="s">
        <v>51</v>
      </c>
      <c r="I4" s="10" t="s">
        <v>30</v>
      </c>
      <c r="J4" s="10" t="s">
        <v>52</v>
      </c>
      <c r="K4" s="5" t="s">
        <v>31</v>
      </c>
      <c r="L4" s="5" t="s">
        <v>32</v>
      </c>
      <c r="M4" s="11" t="s">
        <v>67</v>
      </c>
      <c r="N4" s="1" t="s">
        <v>33</v>
      </c>
      <c r="O4" s="14" t="s">
        <v>47</v>
      </c>
      <c r="P4" s="1"/>
    </row>
    <row r="5" spans="1:16" ht="24.75" customHeight="1">
      <c r="A5" s="1">
        <v>1</v>
      </c>
      <c r="B5" s="1" t="s">
        <v>21</v>
      </c>
      <c r="C5" s="14" t="s">
        <v>27</v>
      </c>
      <c r="D5" s="14">
        <v>1999</v>
      </c>
      <c r="E5" s="1" t="s">
        <v>28</v>
      </c>
      <c r="F5" s="1">
        <v>1</v>
      </c>
      <c r="G5" s="2">
        <v>14780</v>
      </c>
      <c r="H5" s="2">
        <v>14336.6</v>
      </c>
      <c r="I5" s="1">
        <v>5</v>
      </c>
      <c r="J5" s="6">
        <v>0.05</v>
      </c>
      <c r="K5" s="2">
        <f>N5/12</f>
        <v>234.01666666666665</v>
      </c>
      <c r="L5" s="1"/>
      <c r="M5" s="2">
        <f>'[1]2011年'!M5</f>
        <v>14336.6</v>
      </c>
      <c r="N5" s="2">
        <f>G5*0.95/5</f>
        <v>2808.2</v>
      </c>
      <c r="O5" s="14" t="s">
        <v>48</v>
      </c>
      <c r="P5" s="1" t="s">
        <v>72</v>
      </c>
    </row>
    <row r="6" spans="1:16" ht="24.75" customHeight="1">
      <c r="A6" s="1">
        <v>2</v>
      </c>
      <c r="B6" s="1" t="s">
        <v>7</v>
      </c>
      <c r="C6" s="14" t="s">
        <v>27</v>
      </c>
      <c r="D6" s="14">
        <v>1999</v>
      </c>
      <c r="E6" s="1" t="s">
        <v>28</v>
      </c>
      <c r="F6" s="1">
        <v>1</v>
      </c>
      <c r="G6" s="2">
        <v>16988</v>
      </c>
      <c r="H6" s="2">
        <v>16478.36</v>
      </c>
      <c r="I6" s="1">
        <v>5</v>
      </c>
      <c r="J6" s="6">
        <v>0.05</v>
      </c>
      <c r="K6" s="2">
        <f aca="true" t="shared" si="0" ref="K6:K44">N6/12</f>
        <v>268.97666666666663</v>
      </c>
      <c r="L6" s="1"/>
      <c r="M6" s="2">
        <f>'[1]2011年'!M6</f>
        <v>16478.36</v>
      </c>
      <c r="N6" s="2">
        <f aca="true" t="shared" si="1" ref="N6:N44">G6*0.95/5</f>
        <v>3227.72</v>
      </c>
      <c r="O6" s="14" t="s">
        <v>48</v>
      </c>
      <c r="P6" s="1" t="s">
        <v>72</v>
      </c>
    </row>
    <row r="7" spans="1:16" ht="24.75" customHeight="1">
      <c r="A7" s="1">
        <v>3</v>
      </c>
      <c r="B7" s="1" t="s">
        <v>8</v>
      </c>
      <c r="C7" s="14" t="s">
        <v>27</v>
      </c>
      <c r="D7" s="14">
        <v>1999</v>
      </c>
      <c r="E7" s="1" t="s">
        <v>28</v>
      </c>
      <c r="F7" s="1">
        <v>1</v>
      </c>
      <c r="G7" s="2">
        <v>3591</v>
      </c>
      <c r="H7" s="2">
        <v>3483.27</v>
      </c>
      <c r="I7" s="1">
        <v>5</v>
      </c>
      <c r="J7" s="6">
        <v>0.05</v>
      </c>
      <c r="K7" s="2">
        <f t="shared" si="0"/>
        <v>56.857499999999995</v>
      </c>
      <c r="L7" s="1"/>
      <c r="M7" s="2">
        <f>'[1]2011年'!M7</f>
        <v>3483.27</v>
      </c>
      <c r="N7" s="2">
        <f t="shared" si="1"/>
        <v>682.29</v>
      </c>
      <c r="O7" s="14" t="s">
        <v>48</v>
      </c>
      <c r="P7" s="1" t="s">
        <v>72</v>
      </c>
    </row>
    <row r="8" spans="1:16" ht="24.75" customHeight="1">
      <c r="A8" s="1">
        <v>4</v>
      </c>
      <c r="B8" s="1" t="s">
        <v>9</v>
      </c>
      <c r="C8" s="14" t="s">
        <v>27</v>
      </c>
      <c r="D8" s="14">
        <v>1999</v>
      </c>
      <c r="E8" s="1" t="s">
        <v>28</v>
      </c>
      <c r="F8" s="1">
        <v>1</v>
      </c>
      <c r="G8" s="2">
        <v>13730</v>
      </c>
      <c r="H8" s="2">
        <v>13318.1</v>
      </c>
      <c r="I8" s="1">
        <v>5</v>
      </c>
      <c r="J8" s="6">
        <v>0.05</v>
      </c>
      <c r="K8" s="2">
        <f t="shared" si="0"/>
        <v>217.39166666666665</v>
      </c>
      <c r="L8" s="1"/>
      <c r="M8" s="2">
        <f>'[1]2011年'!M8</f>
        <v>13318.1</v>
      </c>
      <c r="N8" s="2">
        <f t="shared" si="1"/>
        <v>2608.7</v>
      </c>
      <c r="O8" s="14" t="s">
        <v>48</v>
      </c>
      <c r="P8" s="1" t="s">
        <v>72</v>
      </c>
    </row>
    <row r="9" spans="1:16" ht="24.75" customHeight="1">
      <c r="A9" s="1">
        <v>5</v>
      </c>
      <c r="B9" s="1" t="s">
        <v>25</v>
      </c>
      <c r="C9" s="14" t="s">
        <v>27</v>
      </c>
      <c r="D9" s="14">
        <v>2000</v>
      </c>
      <c r="E9" s="1" t="s">
        <v>28</v>
      </c>
      <c r="F9" s="1">
        <v>1</v>
      </c>
      <c r="G9" s="2">
        <v>25400</v>
      </c>
      <c r="H9" s="2">
        <v>24638</v>
      </c>
      <c r="I9" s="1">
        <v>5</v>
      </c>
      <c r="J9" s="6">
        <v>0.05</v>
      </c>
      <c r="K9" s="2">
        <f t="shared" si="0"/>
        <v>402.1666666666667</v>
      </c>
      <c r="L9" s="1"/>
      <c r="M9" s="2">
        <f>'[1]2011年'!M9</f>
        <v>24638</v>
      </c>
      <c r="N9" s="2">
        <f t="shared" si="1"/>
        <v>4826</v>
      </c>
      <c r="O9" s="14" t="s">
        <v>48</v>
      </c>
      <c r="P9" s="1" t="s">
        <v>72</v>
      </c>
    </row>
    <row r="10" spans="1:16" ht="24.75" customHeight="1">
      <c r="A10" s="1">
        <v>6</v>
      </c>
      <c r="B10" s="1" t="s">
        <v>10</v>
      </c>
      <c r="C10" s="14" t="s">
        <v>27</v>
      </c>
      <c r="D10" s="14">
        <v>2000</v>
      </c>
      <c r="E10" s="1" t="s">
        <v>28</v>
      </c>
      <c r="F10" s="1">
        <v>1</v>
      </c>
      <c r="G10" s="2">
        <v>38500</v>
      </c>
      <c r="H10" s="2">
        <v>37345</v>
      </c>
      <c r="I10" s="1">
        <v>5</v>
      </c>
      <c r="J10" s="6">
        <v>0.05</v>
      </c>
      <c r="K10" s="2">
        <f t="shared" si="0"/>
        <v>609.5833333333334</v>
      </c>
      <c r="L10" s="1"/>
      <c r="M10" s="2">
        <f>'[1]2011年'!M10</f>
        <v>37345</v>
      </c>
      <c r="N10" s="2">
        <f t="shared" si="1"/>
        <v>7315</v>
      </c>
      <c r="O10" s="14" t="s">
        <v>48</v>
      </c>
      <c r="P10" s="1" t="s">
        <v>72</v>
      </c>
    </row>
    <row r="11" spans="1:16" ht="24.75" customHeight="1">
      <c r="A11" s="1">
        <v>7</v>
      </c>
      <c r="B11" s="1" t="s">
        <v>11</v>
      </c>
      <c r="C11" s="14" t="s">
        <v>27</v>
      </c>
      <c r="D11" s="14">
        <v>2000</v>
      </c>
      <c r="E11" s="1" t="s">
        <v>28</v>
      </c>
      <c r="F11" s="1">
        <v>1</v>
      </c>
      <c r="G11" s="2">
        <v>39680</v>
      </c>
      <c r="H11" s="2">
        <v>38489.6</v>
      </c>
      <c r="I11" s="1">
        <v>5</v>
      </c>
      <c r="J11" s="6">
        <v>0.05</v>
      </c>
      <c r="K11" s="2">
        <f t="shared" si="0"/>
        <v>628.2666666666667</v>
      </c>
      <c r="L11" s="1"/>
      <c r="M11" s="2">
        <f>'[1]2011年'!M11</f>
        <v>38489.6</v>
      </c>
      <c r="N11" s="2">
        <f t="shared" si="1"/>
        <v>7539.2</v>
      </c>
      <c r="O11" s="14" t="s">
        <v>48</v>
      </c>
      <c r="P11" s="1" t="s">
        <v>72</v>
      </c>
    </row>
    <row r="12" spans="1:16" ht="24.75" customHeight="1">
      <c r="A12" s="1">
        <v>8</v>
      </c>
      <c r="B12" s="1" t="s">
        <v>12</v>
      </c>
      <c r="C12" s="14" t="s">
        <v>27</v>
      </c>
      <c r="D12" s="14">
        <v>2000</v>
      </c>
      <c r="E12" s="1" t="s">
        <v>28</v>
      </c>
      <c r="F12" s="1">
        <v>1</v>
      </c>
      <c r="G12" s="2">
        <v>2800</v>
      </c>
      <c r="H12" s="2">
        <v>2716</v>
      </c>
      <c r="I12" s="1">
        <v>5</v>
      </c>
      <c r="J12" s="6">
        <v>0.05</v>
      </c>
      <c r="K12" s="2">
        <f t="shared" si="0"/>
        <v>44.333333333333336</v>
      </c>
      <c r="L12" s="1"/>
      <c r="M12" s="2">
        <f>'[1]2011年'!M12</f>
        <v>2716</v>
      </c>
      <c r="N12" s="2">
        <f t="shared" si="1"/>
        <v>532</v>
      </c>
      <c r="O12" s="14" t="s">
        <v>48</v>
      </c>
      <c r="P12" s="1" t="s">
        <v>72</v>
      </c>
    </row>
    <row r="13" spans="1:16" ht="24.75" customHeight="1">
      <c r="A13" s="1">
        <v>9</v>
      </c>
      <c r="B13" s="1" t="s">
        <v>12</v>
      </c>
      <c r="C13" s="14" t="s">
        <v>27</v>
      </c>
      <c r="D13" s="14">
        <v>2001</v>
      </c>
      <c r="E13" s="1" t="s">
        <v>28</v>
      </c>
      <c r="F13" s="1">
        <v>1</v>
      </c>
      <c r="G13" s="2">
        <v>1850</v>
      </c>
      <c r="H13" s="2">
        <v>1794.5</v>
      </c>
      <c r="I13" s="1">
        <v>5</v>
      </c>
      <c r="J13" s="6">
        <v>0.05</v>
      </c>
      <c r="K13" s="2">
        <f t="shared" si="0"/>
        <v>29.291666666666668</v>
      </c>
      <c r="L13" s="1"/>
      <c r="M13" s="2">
        <f>'[1]2011年'!M13</f>
        <v>1794.5</v>
      </c>
      <c r="N13" s="2">
        <f t="shared" si="1"/>
        <v>351.5</v>
      </c>
      <c r="O13" s="14" t="s">
        <v>48</v>
      </c>
      <c r="P13" s="1" t="s">
        <v>72</v>
      </c>
    </row>
    <row r="14" spans="1:16" ht="24.75" customHeight="1">
      <c r="A14" s="1">
        <v>10</v>
      </c>
      <c r="B14" s="1" t="s">
        <v>11</v>
      </c>
      <c r="C14" s="14" t="s">
        <v>27</v>
      </c>
      <c r="D14" s="14">
        <v>2001</v>
      </c>
      <c r="E14" s="1" t="s">
        <v>28</v>
      </c>
      <c r="F14" s="1">
        <v>1</v>
      </c>
      <c r="G14" s="2">
        <v>30000</v>
      </c>
      <c r="H14" s="2">
        <v>29100</v>
      </c>
      <c r="I14" s="1">
        <v>5</v>
      </c>
      <c r="J14" s="6">
        <v>0.05</v>
      </c>
      <c r="K14" s="2">
        <f t="shared" si="0"/>
        <v>475</v>
      </c>
      <c r="L14" s="1"/>
      <c r="M14" s="2">
        <f>'[1]2011年'!M14</f>
        <v>29100</v>
      </c>
      <c r="N14" s="2">
        <f t="shared" si="1"/>
        <v>5700</v>
      </c>
      <c r="O14" s="14" t="s">
        <v>48</v>
      </c>
      <c r="P14" s="1" t="s">
        <v>72</v>
      </c>
    </row>
    <row r="15" spans="1:16" ht="24.75" customHeight="1">
      <c r="A15" s="1">
        <v>11</v>
      </c>
      <c r="B15" s="1" t="s">
        <v>13</v>
      </c>
      <c r="C15" s="14" t="s">
        <v>27</v>
      </c>
      <c r="D15" s="14">
        <v>2002</v>
      </c>
      <c r="E15" s="1" t="s">
        <v>28</v>
      </c>
      <c r="F15" s="1">
        <v>1</v>
      </c>
      <c r="G15" s="2">
        <v>11485</v>
      </c>
      <c r="H15" s="2">
        <v>11140.45</v>
      </c>
      <c r="I15" s="1">
        <v>5</v>
      </c>
      <c r="J15" s="6">
        <v>0.05</v>
      </c>
      <c r="K15" s="2">
        <f t="shared" si="0"/>
        <v>181.84583333333333</v>
      </c>
      <c r="L15" s="1"/>
      <c r="M15" s="2">
        <f>'[1]2011年'!M15</f>
        <v>11140.449999999999</v>
      </c>
      <c r="N15" s="2">
        <f t="shared" si="1"/>
        <v>2182.15</v>
      </c>
      <c r="O15" s="14" t="s">
        <v>48</v>
      </c>
      <c r="P15" s="1" t="s">
        <v>72</v>
      </c>
    </row>
    <row r="16" spans="1:16" ht="24.75" customHeight="1">
      <c r="A16" s="1">
        <v>12</v>
      </c>
      <c r="B16" s="1" t="s">
        <v>14</v>
      </c>
      <c r="C16" s="14" t="s">
        <v>27</v>
      </c>
      <c r="D16" s="14">
        <v>2002</v>
      </c>
      <c r="E16" s="1" t="s">
        <v>29</v>
      </c>
      <c r="F16" s="1">
        <v>1</v>
      </c>
      <c r="G16" s="2">
        <v>12120</v>
      </c>
      <c r="H16" s="2">
        <v>11756.4</v>
      </c>
      <c r="I16" s="1">
        <v>5</v>
      </c>
      <c r="J16" s="6">
        <v>0.05</v>
      </c>
      <c r="K16" s="2">
        <f t="shared" si="0"/>
        <v>191.9</v>
      </c>
      <c r="L16" s="1"/>
      <c r="M16" s="2">
        <f>'[1]2011年'!M16</f>
        <v>11756.4</v>
      </c>
      <c r="N16" s="2">
        <f t="shared" si="1"/>
        <v>2302.8</v>
      </c>
      <c r="O16" s="14" t="s">
        <v>45</v>
      </c>
      <c r="P16" s="1" t="s">
        <v>72</v>
      </c>
    </row>
    <row r="17" spans="1:16" ht="24.75" customHeight="1">
      <c r="A17" s="1">
        <v>13</v>
      </c>
      <c r="B17" s="1" t="s">
        <v>14</v>
      </c>
      <c r="C17" s="14" t="s">
        <v>27</v>
      </c>
      <c r="D17" s="14">
        <v>2004</v>
      </c>
      <c r="E17" s="1" t="s">
        <v>29</v>
      </c>
      <c r="F17" s="1">
        <v>1</v>
      </c>
      <c r="G17" s="2">
        <v>11400</v>
      </c>
      <c r="H17" s="2">
        <v>10245.02</v>
      </c>
      <c r="I17" s="1">
        <v>5</v>
      </c>
      <c r="J17" s="6">
        <v>0.05</v>
      </c>
      <c r="K17" s="2">
        <f t="shared" si="0"/>
        <v>180.5</v>
      </c>
      <c r="L17" s="1"/>
      <c r="M17" s="2">
        <f>'[1]2011年'!M17</f>
        <v>10245.02</v>
      </c>
      <c r="N17" s="2">
        <f t="shared" si="1"/>
        <v>2166</v>
      </c>
      <c r="O17" s="14" t="s">
        <v>45</v>
      </c>
      <c r="P17" s="1" t="s">
        <v>72</v>
      </c>
    </row>
    <row r="18" spans="1:16" ht="24.75" customHeight="1">
      <c r="A18" s="1">
        <v>14</v>
      </c>
      <c r="B18" s="1" t="s">
        <v>15</v>
      </c>
      <c r="C18" s="14" t="s">
        <v>27</v>
      </c>
      <c r="D18" s="14">
        <v>2004</v>
      </c>
      <c r="E18" s="1" t="s">
        <v>29</v>
      </c>
      <c r="F18" s="1">
        <v>1</v>
      </c>
      <c r="G18" s="2">
        <v>14600</v>
      </c>
      <c r="H18" s="2">
        <v>13870</v>
      </c>
      <c r="I18" s="1">
        <v>5</v>
      </c>
      <c r="J18" s="6">
        <v>0.05</v>
      </c>
      <c r="K18" s="2">
        <f t="shared" si="0"/>
        <v>231.16666666666666</v>
      </c>
      <c r="L18" s="2"/>
      <c r="M18" s="2">
        <f>'[1]2011年'!M18</f>
        <v>13870</v>
      </c>
      <c r="N18" s="2">
        <f t="shared" si="1"/>
        <v>2774</v>
      </c>
      <c r="O18" s="14" t="s">
        <v>45</v>
      </c>
      <c r="P18" s="1" t="s">
        <v>72</v>
      </c>
    </row>
    <row r="19" spans="1:16" ht="24.75" customHeight="1">
      <c r="A19" s="1">
        <v>15</v>
      </c>
      <c r="B19" s="1" t="s">
        <v>16</v>
      </c>
      <c r="C19" s="14" t="s">
        <v>27</v>
      </c>
      <c r="D19" s="14">
        <v>2004</v>
      </c>
      <c r="E19" s="1" t="s">
        <v>29</v>
      </c>
      <c r="F19" s="1">
        <v>1</v>
      </c>
      <c r="G19" s="2">
        <v>6600</v>
      </c>
      <c r="H19" s="2">
        <v>6270</v>
      </c>
      <c r="I19" s="1">
        <v>5</v>
      </c>
      <c r="J19" s="6">
        <v>0.05</v>
      </c>
      <c r="K19" s="2">
        <f t="shared" si="0"/>
        <v>104.5</v>
      </c>
      <c r="L19" s="2"/>
      <c r="M19" s="2">
        <f>'[1]2011年'!M19</f>
        <v>6270</v>
      </c>
      <c r="N19" s="2">
        <f t="shared" si="1"/>
        <v>1254</v>
      </c>
      <c r="O19" s="14" t="s">
        <v>45</v>
      </c>
      <c r="P19" s="1" t="s">
        <v>72</v>
      </c>
    </row>
    <row r="20" spans="1:16" ht="24.75" customHeight="1">
      <c r="A20" s="1">
        <v>16</v>
      </c>
      <c r="B20" s="1" t="s">
        <v>17</v>
      </c>
      <c r="C20" s="14" t="s">
        <v>27</v>
      </c>
      <c r="D20" s="14">
        <v>2004</v>
      </c>
      <c r="E20" s="1" t="s">
        <v>29</v>
      </c>
      <c r="F20" s="1">
        <v>1</v>
      </c>
      <c r="G20" s="2">
        <v>6000</v>
      </c>
      <c r="H20" s="2">
        <v>5700</v>
      </c>
      <c r="I20" s="1">
        <v>5</v>
      </c>
      <c r="J20" s="6">
        <v>0.05</v>
      </c>
      <c r="K20" s="2">
        <f t="shared" si="0"/>
        <v>95</v>
      </c>
      <c r="L20" s="2"/>
      <c r="M20" s="2">
        <f>'[1]2011年'!M20</f>
        <v>5700</v>
      </c>
      <c r="N20" s="2">
        <f t="shared" si="1"/>
        <v>1140</v>
      </c>
      <c r="O20" s="14" t="s">
        <v>45</v>
      </c>
      <c r="P20" s="1" t="s">
        <v>72</v>
      </c>
    </row>
    <row r="21" spans="1:16" ht="24.75" customHeight="1">
      <c r="A21" s="1">
        <v>17</v>
      </c>
      <c r="B21" s="1" t="s">
        <v>18</v>
      </c>
      <c r="C21" s="14" t="s">
        <v>27</v>
      </c>
      <c r="D21" s="14">
        <v>2004</v>
      </c>
      <c r="E21" s="1" t="s">
        <v>28</v>
      </c>
      <c r="F21" s="1">
        <v>1</v>
      </c>
      <c r="G21" s="2">
        <v>2199</v>
      </c>
      <c r="H21" s="2">
        <v>2089.05</v>
      </c>
      <c r="I21" s="1">
        <v>5</v>
      </c>
      <c r="J21" s="6">
        <v>0.05</v>
      </c>
      <c r="K21" s="2">
        <f t="shared" si="0"/>
        <v>34.817499999999995</v>
      </c>
      <c r="L21" s="2"/>
      <c r="M21" s="2">
        <f>'[1]2011年'!M21</f>
        <v>2089.05</v>
      </c>
      <c r="N21" s="2">
        <f t="shared" si="1"/>
        <v>417.80999999999995</v>
      </c>
      <c r="O21" s="14" t="s">
        <v>45</v>
      </c>
      <c r="P21" s="1" t="s">
        <v>72</v>
      </c>
    </row>
    <row r="22" spans="1:16" ht="24.75" customHeight="1">
      <c r="A22" s="1">
        <v>18</v>
      </c>
      <c r="B22" s="1" t="s">
        <v>19</v>
      </c>
      <c r="C22" s="14" t="s">
        <v>27</v>
      </c>
      <c r="D22" s="14">
        <v>2000</v>
      </c>
      <c r="E22" s="1" t="s">
        <v>29</v>
      </c>
      <c r="F22" s="1">
        <v>1</v>
      </c>
      <c r="G22" s="2">
        <v>2006699.52</v>
      </c>
      <c r="H22" s="1">
        <v>551745.47</v>
      </c>
      <c r="I22" s="1">
        <v>20</v>
      </c>
      <c r="J22" s="6">
        <v>0.05</v>
      </c>
      <c r="K22" s="2">
        <f t="shared" si="0"/>
        <v>7943.1856</v>
      </c>
      <c r="L22" s="2">
        <f aca="true" t="shared" si="2" ref="L22:L42">K22*12</f>
        <v>95318.2272</v>
      </c>
      <c r="M22" s="2">
        <f aca="true" t="shared" si="3" ref="M22:M42">H22+L22</f>
        <v>647063.6971999999</v>
      </c>
      <c r="N22" s="2">
        <f>G22*0.95/20</f>
        <v>95318.2272</v>
      </c>
      <c r="O22" s="14" t="s">
        <v>46</v>
      </c>
      <c r="P22" s="1" t="s">
        <v>70</v>
      </c>
    </row>
    <row r="23" spans="1:16" ht="24.75" customHeight="1">
      <c r="A23" s="1">
        <v>19</v>
      </c>
      <c r="B23" s="1" t="s">
        <v>20</v>
      </c>
      <c r="C23" s="14" t="s">
        <v>27</v>
      </c>
      <c r="D23" s="14">
        <v>2001</v>
      </c>
      <c r="E23" s="1" t="s">
        <v>29</v>
      </c>
      <c r="F23" s="1">
        <v>1</v>
      </c>
      <c r="G23" s="2">
        <v>82778.17</v>
      </c>
      <c r="H23" s="1">
        <v>51115.51</v>
      </c>
      <c r="I23" s="1">
        <v>20</v>
      </c>
      <c r="J23" s="6">
        <v>0.05</v>
      </c>
      <c r="K23" s="2">
        <f t="shared" si="0"/>
        <v>327.6635895833333</v>
      </c>
      <c r="L23" s="2">
        <f t="shared" si="2"/>
        <v>3931.9630749999997</v>
      </c>
      <c r="M23" s="2">
        <f t="shared" si="3"/>
        <v>55047.473075</v>
      </c>
      <c r="N23" s="2">
        <f>G23*0.95/20</f>
        <v>3931.9630749999997</v>
      </c>
      <c r="O23" s="14" t="s">
        <v>46</v>
      </c>
      <c r="P23" s="1" t="s">
        <v>70</v>
      </c>
    </row>
    <row r="24" spans="1:16" ht="24.75" customHeight="1">
      <c r="A24" s="1">
        <v>20</v>
      </c>
      <c r="B24" s="1" t="s">
        <v>21</v>
      </c>
      <c r="C24" s="14" t="s">
        <v>27</v>
      </c>
      <c r="D24" s="14">
        <v>2007</v>
      </c>
      <c r="E24" s="1" t="s">
        <v>28</v>
      </c>
      <c r="F24" s="1">
        <v>1</v>
      </c>
      <c r="G24" s="2">
        <v>19780</v>
      </c>
      <c r="H24" s="2">
        <v>18791</v>
      </c>
      <c r="I24" s="1">
        <v>5</v>
      </c>
      <c r="J24" s="6">
        <v>0.05</v>
      </c>
      <c r="K24" s="2">
        <f t="shared" si="0"/>
        <v>313.18333333333334</v>
      </c>
      <c r="L24" s="2"/>
      <c r="M24" s="2">
        <f t="shared" si="3"/>
        <v>18791</v>
      </c>
      <c r="N24" s="2">
        <f t="shared" si="1"/>
        <v>3758.2</v>
      </c>
      <c r="O24" s="14" t="s">
        <v>48</v>
      </c>
      <c r="P24" s="1" t="s">
        <v>72</v>
      </c>
    </row>
    <row r="25" spans="1:16" ht="24.75" customHeight="1">
      <c r="A25" s="1">
        <v>21</v>
      </c>
      <c r="B25" s="1" t="s">
        <v>22</v>
      </c>
      <c r="C25" s="14" t="s">
        <v>27</v>
      </c>
      <c r="D25" s="14">
        <v>2007</v>
      </c>
      <c r="E25" s="1" t="s">
        <v>28</v>
      </c>
      <c r="F25" s="1">
        <v>1</v>
      </c>
      <c r="G25" s="2">
        <v>30000</v>
      </c>
      <c r="H25" s="2">
        <v>12310.56</v>
      </c>
      <c r="I25" s="1">
        <v>5</v>
      </c>
      <c r="J25" s="6">
        <v>0.05</v>
      </c>
      <c r="K25" s="2">
        <f t="shared" si="0"/>
        <v>475</v>
      </c>
      <c r="L25" s="2">
        <f t="shared" si="2"/>
        <v>5700</v>
      </c>
      <c r="M25" s="2">
        <f t="shared" si="3"/>
        <v>18010.559999999998</v>
      </c>
      <c r="N25" s="2">
        <f t="shared" si="1"/>
        <v>5700</v>
      </c>
      <c r="O25" s="14" t="s">
        <v>48</v>
      </c>
      <c r="P25" s="1" t="s">
        <v>72</v>
      </c>
    </row>
    <row r="26" spans="1:16" ht="24.75" customHeight="1">
      <c r="A26" s="1">
        <v>22</v>
      </c>
      <c r="B26" s="1" t="s">
        <v>23</v>
      </c>
      <c r="C26" s="14" t="s">
        <v>27</v>
      </c>
      <c r="D26" s="14">
        <v>2007</v>
      </c>
      <c r="E26" s="1" t="s">
        <v>28</v>
      </c>
      <c r="F26" s="1">
        <v>1</v>
      </c>
      <c r="G26" s="2">
        <v>7050</v>
      </c>
      <c r="H26" s="2">
        <v>2679</v>
      </c>
      <c r="I26" s="1">
        <v>5</v>
      </c>
      <c r="J26" s="6">
        <v>0.05</v>
      </c>
      <c r="K26" s="2">
        <f t="shared" si="0"/>
        <v>111.625</v>
      </c>
      <c r="L26" s="2">
        <f t="shared" si="2"/>
        <v>1339.5</v>
      </c>
      <c r="M26" s="2">
        <f t="shared" si="3"/>
        <v>4018.5</v>
      </c>
      <c r="N26" s="2">
        <f t="shared" si="1"/>
        <v>1339.5</v>
      </c>
      <c r="O26" s="14" t="s">
        <v>48</v>
      </c>
      <c r="P26" s="1" t="s">
        <v>72</v>
      </c>
    </row>
    <row r="27" spans="1:16" ht="24.75" customHeight="1">
      <c r="A27" s="1">
        <v>23</v>
      </c>
      <c r="B27" s="1" t="s">
        <v>24</v>
      </c>
      <c r="C27" s="14" t="s">
        <v>27</v>
      </c>
      <c r="D27" s="14">
        <v>2007</v>
      </c>
      <c r="E27" s="1" t="s">
        <v>28</v>
      </c>
      <c r="F27" s="1">
        <v>1</v>
      </c>
      <c r="G27" s="2">
        <v>15000</v>
      </c>
      <c r="H27" s="2">
        <v>5700</v>
      </c>
      <c r="I27" s="1">
        <v>5</v>
      </c>
      <c r="J27" s="6">
        <v>0.05</v>
      </c>
      <c r="K27" s="2">
        <f t="shared" si="0"/>
        <v>237.5</v>
      </c>
      <c r="L27" s="2">
        <f t="shared" si="2"/>
        <v>2850</v>
      </c>
      <c r="M27" s="2">
        <f t="shared" si="3"/>
        <v>8550</v>
      </c>
      <c r="N27" s="2">
        <f t="shared" si="1"/>
        <v>2850</v>
      </c>
      <c r="O27" s="14" t="s">
        <v>48</v>
      </c>
      <c r="P27" s="1" t="s">
        <v>72</v>
      </c>
    </row>
    <row r="28" spans="1:16" ht="24.75" customHeight="1">
      <c r="A28" s="1">
        <v>24</v>
      </c>
      <c r="B28" s="1" t="s">
        <v>25</v>
      </c>
      <c r="C28" s="14" t="s">
        <v>27</v>
      </c>
      <c r="D28" s="14">
        <v>2007</v>
      </c>
      <c r="E28" s="1" t="s">
        <v>28</v>
      </c>
      <c r="F28" s="1">
        <v>1</v>
      </c>
      <c r="G28" s="2">
        <v>26000</v>
      </c>
      <c r="H28" s="2">
        <v>9880</v>
      </c>
      <c r="I28" s="1">
        <v>5</v>
      </c>
      <c r="J28" s="6">
        <v>0.05</v>
      </c>
      <c r="K28" s="2">
        <f t="shared" si="0"/>
        <v>411.6666666666667</v>
      </c>
      <c r="L28" s="2">
        <f t="shared" si="2"/>
        <v>4940</v>
      </c>
      <c r="M28" s="2">
        <f t="shared" si="3"/>
        <v>14820</v>
      </c>
      <c r="N28" s="2">
        <f t="shared" si="1"/>
        <v>4940</v>
      </c>
      <c r="O28" s="14" t="s">
        <v>48</v>
      </c>
      <c r="P28" s="1" t="s">
        <v>72</v>
      </c>
    </row>
    <row r="29" spans="1:16" ht="24.75" customHeight="1">
      <c r="A29" s="1">
        <v>25</v>
      </c>
      <c r="B29" s="1" t="s">
        <v>26</v>
      </c>
      <c r="C29" s="14" t="s">
        <v>27</v>
      </c>
      <c r="D29" s="14">
        <v>2010</v>
      </c>
      <c r="E29" s="1" t="s">
        <v>29</v>
      </c>
      <c r="F29" s="1">
        <v>1</v>
      </c>
      <c r="G29" s="2">
        <v>28158</v>
      </c>
      <c r="H29" s="2">
        <v>10700.04</v>
      </c>
      <c r="I29" s="1">
        <v>5</v>
      </c>
      <c r="J29" s="6">
        <v>0.05</v>
      </c>
      <c r="K29" s="2">
        <f t="shared" si="0"/>
        <v>445.835</v>
      </c>
      <c r="L29" s="2">
        <f t="shared" si="2"/>
        <v>5350.0199999999995</v>
      </c>
      <c r="M29" s="2">
        <f t="shared" si="3"/>
        <v>16050.060000000001</v>
      </c>
      <c r="N29" s="2">
        <f t="shared" si="1"/>
        <v>5350.0199999999995</v>
      </c>
      <c r="O29" s="14" t="s">
        <v>48</v>
      </c>
      <c r="P29" s="19" t="s">
        <v>71</v>
      </c>
    </row>
    <row r="30" spans="1:16" ht="24.75" customHeight="1">
      <c r="A30" s="1">
        <v>26</v>
      </c>
      <c r="B30" s="1" t="s">
        <v>34</v>
      </c>
      <c r="C30" s="14" t="s">
        <v>27</v>
      </c>
      <c r="D30" s="14">
        <v>2010</v>
      </c>
      <c r="E30" s="1" t="s">
        <v>28</v>
      </c>
      <c r="F30" s="1">
        <v>1</v>
      </c>
      <c r="G30" s="2">
        <v>4420</v>
      </c>
      <c r="H30" s="2">
        <v>1679.6</v>
      </c>
      <c r="I30" s="1">
        <v>5</v>
      </c>
      <c r="J30" s="6">
        <v>0.05</v>
      </c>
      <c r="K30" s="2">
        <f t="shared" si="0"/>
        <v>69.98333333333333</v>
      </c>
      <c r="L30" s="2">
        <f t="shared" si="2"/>
        <v>839.8</v>
      </c>
      <c r="M30" s="2">
        <f t="shared" si="3"/>
        <v>2519.3999999999996</v>
      </c>
      <c r="N30" s="2">
        <f t="shared" si="1"/>
        <v>839.8</v>
      </c>
      <c r="O30" s="14" t="s">
        <v>48</v>
      </c>
      <c r="P30" s="1" t="s">
        <v>72</v>
      </c>
    </row>
    <row r="31" spans="1:16" ht="24.75" customHeight="1">
      <c r="A31" s="1">
        <v>27</v>
      </c>
      <c r="B31" s="9" t="s">
        <v>54</v>
      </c>
      <c r="C31" s="14" t="s">
        <v>27</v>
      </c>
      <c r="D31" s="17">
        <v>40848</v>
      </c>
      <c r="E31" s="1" t="s">
        <v>29</v>
      </c>
      <c r="F31" s="1">
        <v>1</v>
      </c>
      <c r="G31" s="2">
        <v>2700</v>
      </c>
      <c r="H31" s="2">
        <v>555.75</v>
      </c>
      <c r="I31" s="1">
        <v>5</v>
      </c>
      <c r="J31" s="6">
        <v>0.05</v>
      </c>
      <c r="K31" s="2">
        <f t="shared" si="0"/>
        <v>42.75</v>
      </c>
      <c r="L31" s="2">
        <f t="shared" si="2"/>
        <v>513</v>
      </c>
      <c r="M31" s="2">
        <f t="shared" si="3"/>
        <v>1068.75</v>
      </c>
      <c r="N31" s="2">
        <f t="shared" si="1"/>
        <v>513</v>
      </c>
      <c r="O31" s="14" t="s">
        <v>48</v>
      </c>
      <c r="P31" s="19" t="s">
        <v>69</v>
      </c>
    </row>
    <row r="32" spans="1:16" ht="24.75" customHeight="1">
      <c r="A32" s="1">
        <v>28</v>
      </c>
      <c r="B32" s="9" t="s">
        <v>55</v>
      </c>
      <c r="C32" s="14" t="s">
        <v>27</v>
      </c>
      <c r="D32" s="17">
        <v>40849</v>
      </c>
      <c r="E32" s="1" t="s">
        <v>28</v>
      </c>
      <c r="F32" s="1">
        <v>1</v>
      </c>
      <c r="G32" s="2">
        <v>749</v>
      </c>
      <c r="H32" s="2">
        <v>154.17</v>
      </c>
      <c r="I32" s="1">
        <v>5</v>
      </c>
      <c r="J32" s="6">
        <v>0.05</v>
      </c>
      <c r="K32" s="2">
        <f t="shared" si="0"/>
        <v>11.859166666666667</v>
      </c>
      <c r="L32" s="2">
        <f t="shared" si="2"/>
        <v>142.31</v>
      </c>
      <c r="M32" s="2">
        <f t="shared" si="3"/>
        <v>296.48</v>
      </c>
      <c r="N32" s="2">
        <f t="shared" si="1"/>
        <v>142.31</v>
      </c>
      <c r="O32" s="14" t="s">
        <v>48</v>
      </c>
      <c r="P32" s="1" t="s">
        <v>72</v>
      </c>
    </row>
    <row r="33" spans="1:16" ht="24.75" customHeight="1">
      <c r="A33" s="1">
        <v>29</v>
      </c>
      <c r="B33" s="1" t="s">
        <v>34</v>
      </c>
      <c r="C33" s="14" t="s">
        <v>27</v>
      </c>
      <c r="D33" s="17">
        <v>40878</v>
      </c>
      <c r="E33" s="1" t="s">
        <v>28</v>
      </c>
      <c r="F33" s="1">
        <v>1</v>
      </c>
      <c r="G33" s="2">
        <v>26950</v>
      </c>
      <c r="H33" s="2">
        <v>5120.5</v>
      </c>
      <c r="I33" s="1">
        <v>5</v>
      </c>
      <c r="J33" s="6">
        <v>0.05</v>
      </c>
      <c r="K33" s="2">
        <f t="shared" si="0"/>
        <v>426.7083333333333</v>
      </c>
      <c r="L33" s="2">
        <f t="shared" si="2"/>
        <v>5120.5</v>
      </c>
      <c r="M33" s="2">
        <f t="shared" si="3"/>
        <v>10241</v>
      </c>
      <c r="N33" s="2">
        <f t="shared" si="1"/>
        <v>5120.5</v>
      </c>
      <c r="O33" s="14" t="s">
        <v>48</v>
      </c>
      <c r="P33" s="1" t="s">
        <v>72</v>
      </c>
    </row>
    <row r="34" spans="1:16" ht="24.75" customHeight="1">
      <c r="A34" s="1">
        <v>30</v>
      </c>
      <c r="B34" s="1" t="s">
        <v>56</v>
      </c>
      <c r="C34" s="14" t="s">
        <v>27</v>
      </c>
      <c r="D34" s="17">
        <v>40879</v>
      </c>
      <c r="E34" s="1" t="s">
        <v>28</v>
      </c>
      <c r="F34" s="1">
        <v>2</v>
      </c>
      <c r="G34" s="2">
        <v>3031</v>
      </c>
      <c r="H34" s="2">
        <v>575.89</v>
      </c>
      <c r="I34" s="1">
        <v>5</v>
      </c>
      <c r="J34" s="6">
        <v>0.05</v>
      </c>
      <c r="K34" s="2">
        <f t="shared" si="0"/>
        <v>47.990833333333335</v>
      </c>
      <c r="L34" s="2">
        <f t="shared" si="2"/>
        <v>575.89</v>
      </c>
      <c r="M34" s="2">
        <f t="shared" si="3"/>
        <v>1151.78</v>
      </c>
      <c r="N34" s="2">
        <f t="shared" si="1"/>
        <v>575.89</v>
      </c>
      <c r="O34" s="14" t="s">
        <v>45</v>
      </c>
      <c r="P34" s="1" t="s">
        <v>72</v>
      </c>
    </row>
    <row r="35" spans="1:16" ht="24.75" customHeight="1">
      <c r="A35" s="1">
        <v>31</v>
      </c>
      <c r="B35" s="1" t="s">
        <v>57</v>
      </c>
      <c r="C35" s="14" t="s">
        <v>27</v>
      </c>
      <c r="D35" s="17">
        <v>40909</v>
      </c>
      <c r="E35" s="1" t="s">
        <v>58</v>
      </c>
      <c r="F35" s="1">
        <v>1</v>
      </c>
      <c r="G35" s="2">
        <v>1140</v>
      </c>
      <c r="H35" s="2">
        <v>198.55</v>
      </c>
      <c r="I35" s="1">
        <v>5</v>
      </c>
      <c r="J35" s="6">
        <v>0.05</v>
      </c>
      <c r="K35" s="2">
        <f t="shared" si="0"/>
        <v>18.05</v>
      </c>
      <c r="L35" s="2">
        <f t="shared" si="2"/>
        <v>216.60000000000002</v>
      </c>
      <c r="M35" s="2">
        <f t="shared" si="3"/>
        <v>415.15000000000003</v>
      </c>
      <c r="N35" s="2">
        <f t="shared" si="1"/>
        <v>216.6</v>
      </c>
      <c r="O35" s="14" t="s">
        <v>45</v>
      </c>
      <c r="P35" s="1" t="s">
        <v>72</v>
      </c>
    </row>
    <row r="36" spans="1:16" ht="24.75" customHeight="1">
      <c r="A36" s="1">
        <v>32</v>
      </c>
      <c r="B36" s="1" t="s">
        <v>59</v>
      </c>
      <c r="C36" s="14" t="s">
        <v>27</v>
      </c>
      <c r="D36" s="17">
        <v>40941</v>
      </c>
      <c r="E36" s="1" t="s">
        <v>60</v>
      </c>
      <c r="F36" s="1">
        <v>3</v>
      </c>
      <c r="G36" s="2">
        <v>1400.9</v>
      </c>
      <c r="H36" s="2">
        <v>221.81</v>
      </c>
      <c r="I36" s="1">
        <v>5</v>
      </c>
      <c r="J36" s="6">
        <v>0.05</v>
      </c>
      <c r="K36" s="2">
        <f t="shared" si="0"/>
        <v>22.180916666666665</v>
      </c>
      <c r="L36" s="2">
        <f t="shared" si="2"/>
        <v>266.171</v>
      </c>
      <c r="M36" s="2">
        <f t="shared" si="3"/>
        <v>487.981</v>
      </c>
      <c r="N36" s="2">
        <f t="shared" si="1"/>
        <v>266.171</v>
      </c>
      <c r="O36" s="14" t="s">
        <v>45</v>
      </c>
      <c r="P36" s="1" t="s">
        <v>72</v>
      </c>
    </row>
    <row r="37" spans="1:16" ht="24.75" customHeight="1">
      <c r="A37" s="1">
        <v>33</v>
      </c>
      <c r="B37" s="1" t="s">
        <v>61</v>
      </c>
      <c r="C37" s="14" t="s">
        <v>27</v>
      </c>
      <c r="D37" s="17">
        <v>40969</v>
      </c>
      <c r="E37" s="1" t="s">
        <v>58</v>
      </c>
      <c r="F37" s="1">
        <v>1</v>
      </c>
      <c r="G37" s="2">
        <v>15970</v>
      </c>
      <c r="H37" s="2">
        <v>2275.73</v>
      </c>
      <c r="I37" s="1">
        <v>5</v>
      </c>
      <c r="J37" s="6">
        <v>0.05</v>
      </c>
      <c r="K37" s="2">
        <f t="shared" si="0"/>
        <v>252.85833333333335</v>
      </c>
      <c r="L37" s="2">
        <f t="shared" si="2"/>
        <v>3034.3</v>
      </c>
      <c r="M37" s="2">
        <f t="shared" si="3"/>
        <v>5310.030000000001</v>
      </c>
      <c r="N37" s="2">
        <f t="shared" si="1"/>
        <v>3034.3</v>
      </c>
      <c r="O37" s="14" t="s">
        <v>48</v>
      </c>
      <c r="P37" s="1" t="s">
        <v>72</v>
      </c>
    </row>
    <row r="38" spans="1:16" ht="24.75" customHeight="1">
      <c r="A38" s="1">
        <v>34</v>
      </c>
      <c r="B38" s="1" t="s">
        <v>61</v>
      </c>
      <c r="C38" s="14" t="s">
        <v>27</v>
      </c>
      <c r="D38" s="17">
        <v>41030</v>
      </c>
      <c r="E38" s="1" t="s">
        <v>58</v>
      </c>
      <c r="F38" s="1">
        <v>1</v>
      </c>
      <c r="G38" s="2">
        <v>10000</v>
      </c>
      <c r="H38" s="2">
        <v>1108.33</v>
      </c>
      <c r="I38" s="1">
        <v>5</v>
      </c>
      <c r="J38" s="6">
        <v>0.05</v>
      </c>
      <c r="K38" s="2">
        <f t="shared" si="0"/>
        <v>158.33333333333334</v>
      </c>
      <c r="L38" s="2">
        <f t="shared" si="2"/>
        <v>1900</v>
      </c>
      <c r="M38" s="2">
        <f t="shared" si="3"/>
        <v>3008.33</v>
      </c>
      <c r="N38" s="2">
        <f t="shared" si="1"/>
        <v>1900</v>
      </c>
      <c r="O38" s="14" t="s">
        <v>48</v>
      </c>
      <c r="P38" s="1" t="s">
        <v>72</v>
      </c>
    </row>
    <row r="39" spans="1:16" ht="24.75" customHeight="1">
      <c r="A39" s="1">
        <v>35</v>
      </c>
      <c r="B39" s="1" t="s">
        <v>62</v>
      </c>
      <c r="C39" s="14" t="s">
        <v>27</v>
      </c>
      <c r="D39" s="17">
        <v>41153</v>
      </c>
      <c r="E39" s="1" t="s">
        <v>63</v>
      </c>
      <c r="F39" s="1">
        <v>1</v>
      </c>
      <c r="G39" s="2">
        <v>9800</v>
      </c>
      <c r="H39" s="2">
        <v>465.5</v>
      </c>
      <c r="I39" s="1">
        <v>5</v>
      </c>
      <c r="J39" s="6">
        <v>0.05</v>
      </c>
      <c r="K39" s="2">
        <f t="shared" si="0"/>
        <v>155.16666666666666</v>
      </c>
      <c r="L39" s="2">
        <f t="shared" si="2"/>
        <v>1862</v>
      </c>
      <c r="M39" s="2">
        <f t="shared" si="3"/>
        <v>2327.5</v>
      </c>
      <c r="N39" s="2">
        <f t="shared" si="1"/>
        <v>1862</v>
      </c>
      <c r="O39" s="14" t="s">
        <v>48</v>
      </c>
      <c r="P39" s="1" t="s">
        <v>72</v>
      </c>
    </row>
    <row r="40" spans="1:16" ht="24.75" customHeight="1">
      <c r="A40" s="1">
        <v>36</v>
      </c>
      <c r="B40" s="1" t="s">
        <v>64</v>
      </c>
      <c r="C40" s="14" t="s">
        <v>27</v>
      </c>
      <c r="D40" s="17">
        <v>41214</v>
      </c>
      <c r="E40" s="1" t="s">
        <v>58</v>
      </c>
      <c r="F40" s="1">
        <v>1</v>
      </c>
      <c r="G40" s="2">
        <v>6728</v>
      </c>
      <c r="H40" s="2">
        <v>106.52</v>
      </c>
      <c r="I40" s="1">
        <v>5</v>
      </c>
      <c r="J40" s="6">
        <v>0.05</v>
      </c>
      <c r="K40" s="2">
        <f t="shared" si="0"/>
        <v>106.52666666666666</v>
      </c>
      <c r="L40" s="2">
        <f t="shared" si="2"/>
        <v>1278.32</v>
      </c>
      <c r="M40" s="2">
        <f t="shared" si="3"/>
        <v>1384.84</v>
      </c>
      <c r="N40" s="2">
        <f t="shared" si="1"/>
        <v>1278.32</v>
      </c>
      <c r="O40" s="14" t="s">
        <v>48</v>
      </c>
      <c r="P40" s="1" t="s">
        <v>72</v>
      </c>
    </row>
    <row r="41" spans="1:16" ht="24.75" customHeight="1">
      <c r="A41" s="1">
        <v>37</v>
      </c>
      <c r="B41" s="1" t="s">
        <v>61</v>
      </c>
      <c r="C41" s="14" t="s">
        <v>27</v>
      </c>
      <c r="D41" s="17">
        <v>41244</v>
      </c>
      <c r="E41" s="1" t="s">
        <v>58</v>
      </c>
      <c r="F41" s="1">
        <v>1</v>
      </c>
      <c r="G41" s="2">
        <v>10550</v>
      </c>
      <c r="H41" s="2"/>
      <c r="I41" s="1">
        <v>5</v>
      </c>
      <c r="J41" s="6">
        <v>0.05</v>
      </c>
      <c r="K41" s="2">
        <f t="shared" si="0"/>
        <v>167.04166666666666</v>
      </c>
      <c r="L41" s="2">
        <f t="shared" si="2"/>
        <v>2004.5</v>
      </c>
      <c r="M41" s="2">
        <f t="shared" si="3"/>
        <v>2004.5</v>
      </c>
      <c r="N41" s="2">
        <f t="shared" si="1"/>
        <v>2004.5</v>
      </c>
      <c r="O41" s="14" t="s">
        <v>48</v>
      </c>
      <c r="P41" s="1" t="s">
        <v>72</v>
      </c>
    </row>
    <row r="42" spans="1:16" ht="24.75" customHeight="1">
      <c r="A42" s="1">
        <v>38</v>
      </c>
      <c r="B42" s="1" t="s">
        <v>65</v>
      </c>
      <c r="C42" s="14" t="s">
        <v>27</v>
      </c>
      <c r="D42" s="17">
        <v>41365</v>
      </c>
      <c r="E42" s="1" t="s">
        <v>66</v>
      </c>
      <c r="F42" s="1">
        <v>1</v>
      </c>
      <c r="G42" s="2">
        <v>25298</v>
      </c>
      <c r="H42" s="2"/>
      <c r="I42" s="1">
        <v>5</v>
      </c>
      <c r="J42" s="6">
        <v>0.05</v>
      </c>
      <c r="K42" s="2">
        <f t="shared" si="0"/>
        <v>400.5516666666667</v>
      </c>
      <c r="L42" s="2">
        <f t="shared" si="2"/>
        <v>4806.62</v>
      </c>
      <c r="M42" s="2">
        <f t="shared" si="3"/>
        <v>4806.62</v>
      </c>
      <c r="N42" s="2">
        <f t="shared" si="1"/>
        <v>4806.62</v>
      </c>
      <c r="O42" s="14" t="s">
        <v>48</v>
      </c>
      <c r="P42" s="1" t="s">
        <v>72</v>
      </c>
    </row>
    <row r="43" spans="1:16" ht="24.75" customHeight="1">
      <c r="A43" s="1">
        <v>39</v>
      </c>
      <c r="B43" s="20" t="s">
        <v>73</v>
      </c>
      <c r="C43" s="14" t="s">
        <v>27</v>
      </c>
      <c r="D43" s="17">
        <v>41730</v>
      </c>
      <c r="E43" s="1" t="s">
        <v>66</v>
      </c>
      <c r="F43" s="1">
        <v>1</v>
      </c>
      <c r="G43" s="21">
        <v>80000</v>
      </c>
      <c r="H43" s="2"/>
      <c r="I43" s="1">
        <v>5</v>
      </c>
      <c r="J43" s="6">
        <v>0.05</v>
      </c>
      <c r="K43" s="2">
        <f t="shared" si="0"/>
        <v>1266.6666666666667</v>
      </c>
      <c r="L43" s="2">
        <f>K43*8</f>
        <v>10133.333333333334</v>
      </c>
      <c r="M43" s="2"/>
      <c r="N43" s="2">
        <f t="shared" si="1"/>
        <v>15200</v>
      </c>
      <c r="O43" s="14" t="s">
        <v>48</v>
      </c>
      <c r="P43" s="19" t="s">
        <v>75</v>
      </c>
    </row>
    <row r="44" spans="1:16" ht="24.75" customHeight="1">
      <c r="A44" s="1">
        <v>40</v>
      </c>
      <c r="B44" s="20" t="s">
        <v>74</v>
      </c>
      <c r="C44" s="14" t="s">
        <v>27</v>
      </c>
      <c r="D44" s="17">
        <v>41760</v>
      </c>
      <c r="E44" s="1" t="s">
        <v>66</v>
      </c>
      <c r="F44" s="1">
        <v>1</v>
      </c>
      <c r="G44" s="21">
        <v>80000</v>
      </c>
      <c r="H44" s="2"/>
      <c r="I44" s="1">
        <v>5</v>
      </c>
      <c r="J44" s="6">
        <v>0.05</v>
      </c>
      <c r="K44" s="2">
        <f t="shared" si="0"/>
        <v>1266.6666666666667</v>
      </c>
      <c r="L44" s="2">
        <f>K44*7</f>
        <v>8866.666666666668</v>
      </c>
      <c r="M44" s="2"/>
      <c r="N44" s="2">
        <f t="shared" si="1"/>
        <v>15200</v>
      </c>
      <c r="O44" s="14" t="s">
        <v>48</v>
      </c>
      <c r="P44" s="19" t="s">
        <v>75</v>
      </c>
    </row>
    <row r="45" spans="1:16" ht="24.75" customHeight="1">
      <c r="A45" s="1"/>
      <c r="B45" s="1"/>
      <c r="C45" s="14"/>
      <c r="D45" s="17"/>
      <c r="E45" s="1"/>
      <c r="F45" s="1"/>
      <c r="G45" s="2"/>
      <c r="H45" s="2"/>
      <c r="I45" s="1"/>
      <c r="J45" s="6"/>
      <c r="K45" s="2"/>
      <c r="L45" s="2"/>
      <c r="M45" s="2"/>
      <c r="N45" s="2"/>
      <c r="O45" s="14"/>
      <c r="P45" s="1"/>
    </row>
    <row r="46" spans="1:16" ht="24.75" customHeight="1">
      <c r="A46" s="1"/>
      <c r="B46" s="1"/>
      <c r="C46" s="14"/>
      <c r="D46" s="17"/>
      <c r="E46" s="1"/>
      <c r="F46" s="1"/>
      <c r="G46" s="2"/>
      <c r="H46" s="2"/>
      <c r="I46" s="1"/>
      <c r="J46" s="6"/>
      <c r="K46" s="2"/>
      <c r="L46" s="2"/>
      <c r="M46" s="2"/>
      <c r="N46" s="2"/>
      <c r="O46" s="14"/>
      <c r="P46" s="1"/>
    </row>
    <row r="47" spans="1:16" ht="24.75" customHeight="1">
      <c r="A47" s="1"/>
      <c r="B47" s="1"/>
      <c r="C47" s="14"/>
      <c r="D47" s="14"/>
      <c r="E47" s="1"/>
      <c r="F47" s="1"/>
      <c r="G47" s="2">
        <f>SUM(G5:G46)</f>
        <v>2745925.59</v>
      </c>
      <c r="H47" s="2">
        <f>SUM(H5:H41)</f>
        <v>918154.2800000001</v>
      </c>
      <c r="I47" s="1"/>
      <c r="J47" s="1"/>
      <c r="K47" s="2">
        <f>SUM(K5:K42)</f>
        <v>16131.274272916664</v>
      </c>
      <c r="L47" s="2">
        <f>SUM(L5:L41)</f>
        <v>137183.10127500002</v>
      </c>
      <c r="M47" s="2">
        <f>SUM(M5:M41)</f>
        <v>1055337.381275</v>
      </c>
      <c r="N47" s="2">
        <f>SUM(N5:N42)</f>
        <v>193575.291275</v>
      </c>
      <c r="O47" s="14"/>
      <c r="P47" s="1"/>
    </row>
    <row r="49" spans="7:13" ht="30.75" customHeight="1">
      <c r="G49" s="4" t="s">
        <v>76</v>
      </c>
      <c r="M49" s="4" t="s">
        <v>77</v>
      </c>
    </row>
    <row r="50" spans="7:14" ht="19.5" customHeight="1">
      <c r="G50" s="1" t="s">
        <v>70</v>
      </c>
      <c r="K50" s="4">
        <f>L22+L23</f>
        <v>99250.190275</v>
      </c>
      <c r="M50" s="1" t="s">
        <v>70</v>
      </c>
      <c r="N50" s="22">
        <f>G22+G23</f>
        <v>2089477.69</v>
      </c>
    </row>
    <row r="51" spans="7:14" ht="19.5" customHeight="1">
      <c r="G51" s="19" t="s">
        <v>75</v>
      </c>
      <c r="K51" s="4">
        <f>L29+L43+L44</f>
        <v>24350.02</v>
      </c>
      <c r="M51" s="19" t="s">
        <v>75</v>
      </c>
      <c r="N51" s="4">
        <f>G43+G44+G29</f>
        <v>188158</v>
      </c>
    </row>
    <row r="52" spans="7:14" ht="19.5" customHeight="1">
      <c r="G52" s="1" t="s">
        <v>72</v>
      </c>
      <c r="K52" s="4">
        <f>L47-L22-L23-L29-L31-L43-L44</f>
        <v>13069.891000000029</v>
      </c>
      <c r="M52" s="1" t="s">
        <v>72</v>
      </c>
      <c r="N52" s="4">
        <f>G47-N50-N51-N53</f>
        <v>465589.8999999999</v>
      </c>
    </row>
    <row r="53" spans="7:14" ht="19.5" customHeight="1">
      <c r="G53" s="19" t="s">
        <v>69</v>
      </c>
      <c r="K53" s="4">
        <f>L31</f>
        <v>513</v>
      </c>
      <c r="M53" s="19" t="s">
        <v>69</v>
      </c>
      <c r="N53" s="4">
        <f>G31</f>
        <v>2700</v>
      </c>
    </row>
    <row r="54" spans="11:14" ht="19.5" customHeight="1">
      <c r="K54" s="22">
        <f>SUM(K50:K53)</f>
        <v>137183.10127500002</v>
      </c>
      <c r="N54" s="22">
        <f>SUM(N50:N53)</f>
        <v>2745925.59</v>
      </c>
    </row>
    <row r="55" spans="7:12" ht="19.5" customHeight="1">
      <c r="G55" s="4" t="s">
        <v>78</v>
      </c>
      <c r="H55" s="4">
        <f>L34+L35+L36</f>
        <v>1058.661</v>
      </c>
      <c r="L55" s="4">
        <f>L47-K54</f>
        <v>0</v>
      </c>
    </row>
    <row r="56" spans="7:8" ht="12">
      <c r="G56" s="4" t="s">
        <v>79</v>
      </c>
      <c r="H56" s="4">
        <f>L47-H55-H57</f>
        <v>36874.25000000003</v>
      </c>
    </row>
    <row r="57" spans="7:8" ht="12">
      <c r="G57" s="4" t="s">
        <v>80</v>
      </c>
      <c r="H57" s="4">
        <f>L22+L23</f>
        <v>99250.190275</v>
      </c>
    </row>
    <row r="59" ht="12">
      <c r="H59" s="4">
        <f>SUM(H55:H58)</f>
        <v>137183.10127500002</v>
      </c>
    </row>
  </sheetData>
  <mergeCells count="1">
    <mergeCell ref="A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3"/>
  <sheetViews>
    <sheetView workbookViewId="0" topLeftCell="A1">
      <pane xSplit="6" ySplit="4" topLeftCell="G29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IV16384"/>
    </sheetView>
  </sheetViews>
  <sheetFormatPr defaultColWidth="9.00390625" defaultRowHeight="14.25"/>
  <cols>
    <col min="1" max="1" width="3.375" style="3" customWidth="1"/>
    <col min="2" max="2" width="15.125" style="3" customWidth="1"/>
    <col min="3" max="3" width="3.875" style="13" customWidth="1"/>
    <col min="4" max="4" width="7.75390625" style="13" customWidth="1"/>
    <col min="5" max="5" width="4.125" style="3" customWidth="1"/>
    <col min="6" max="6" width="3.625" style="3" customWidth="1"/>
    <col min="7" max="7" width="13.375" style="4" customWidth="1"/>
    <col min="8" max="8" width="11.25390625" style="4" customWidth="1"/>
    <col min="9" max="10" width="3.875" style="3" customWidth="1"/>
    <col min="11" max="11" width="10.75390625" style="3" customWidth="1"/>
    <col min="12" max="12" width="11.125" style="3" customWidth="1"/>
    <col min="13" max="13" width="13.75390625" style="4" customWidth="1"/>
    <col min="14" max="14" width="11.875" style="3" customWidth="1"/>
    <col min="15" max="15" width="5.875" style="13" customWidth="1"/>
    <col min="16" max="16" width="7.75390625" style="3" customWidth="1"/>
    <col min="17" max="16384" width="9.00390625" style="3" customWidth="1"/>
  </cols>
  <sheetData>
    <row r="2" spans="1:15" s="7" customFormat="1" ht="31.5">
      <c r="A2" s="28" t="s">
        <v>50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3"/>
    </row>
    <row r="3" spans="2:14" ht="12" customHeight="1">
      <c r="B3" s="8"/>
      <c r="C3" s="16"/>
      <c r="D3" s="16"/>
      <c r="E3" s="8"/>
      <c r="F3" s="8"/>
      <c r="G3" s="8"/>
      <c r="H3" s="18"/>
      <c r="I3" s="8"/>
      <c r="J3" s="8"/>
      <c r="K3" s="8"/>
      <c r="L3" s="8"/>
      <c r="M3" s="12" t="s">
        <v>68</v>
      </c>
      <c r="N3" s="8"/>
    </row>
    <row r="4" spans="1:16" ht="24.75" customHeight="1">
      <c r="A4" s="1" t="s">
        <v>0</v>
      </c>
      <c r="B4" s="1" t="s">
        <v>1</v>
      </c>
      <c r="C4" s="14" t="s">
        <v>2</v>
      </c>
      <c r="D4" s="14" t="s">
        <v>3</v>
      </c>
      <c r="E4" s="1" t="s">
        <v>4</v>
      </c>
      <c r="F4" s="1" t="s">
        <v>5</v>
      </c>
      <c r="G4" s="2" t="s">
        <v>6</v>
      </c>
      <c r="H4" s="2" t="s">
        <v>51</v>
      </c>
      <c r="I4" s="10" t="s">
        <v>30</v>
      </c>
      <c r="J4" s="10" t="s">
        <v>52</v>
      </c>
      <c r="K4" s="5" t="s">
        <v>31</v>
      </c>
      <c r="L4" s="5" t="s">
        <v>32</v>
      </c>
      <c r="M4" s="11" t="s">
        <v>67</v>
      </c>
      <c r="N4" s="1" t="s">
        <v>33</v>
      </c>
      <c r="O4" s="14" t="s">
        <v>47</v>
      </c>
      <c r="P4" s="1"/>
    </row>
    <row r="5" spans="1:16" ht="24.75" customHeight="1">
      <c r="A5" s="1">
        <v>1</v>
      </c>
      <c r="B5" s="1" t="s">
        <v>21</v>
      </c>
      <c r="C5" s="14" t="s">
        <v>27</v>
      </c>
      <c r="D5" s="14">
        <v>1999</v>
      </c>
      <c r="E5" s="1" t="s">
        <v>28</v>
      </c>
      <c r="F5" s="1">
        <v>1</v>
      </c>
      <c r="G5" s="2">
        <v>14780</v>
      </c>
      <c r="H5" s="2">
        <v>14336.6</v>
      </c>
      <c r="I5" s="1">
        <v>5</v>
      </c>
      <c r="J5" s="6">
        <v>0.05</v>
      </c>
      <c r="K5" s="2">
        <f>N5/12</f>
        <v>234.01666666666665</v>
      </c>
      <c r="L5" s="1"/>
      <c r="M5" s="2">
        <f>'[1]2011年'!M5</f>
        <v>14336.6</v>
      </c>
      <c r="N5" s="2">
        <f>G5*0.95/5</f>
        <v>2808.2</v>
      </c>
      <c r="O5" s="14" t="s">
        <v>48</v>
      </c>
      <c r="P5" s="1" t="s">
        <v>72</v>
      </c>
    </row>
    <row r="6" spans="1:16" ht="24.75" customHeight="1">
      <c r="A6" s="1">
        <v>2</v>
      </c>
      <c r="B6" s="1" t="s">
        <v>7</v>
      </c>
      <c r="C6" s="14" t="s">
        <v>27</v>
      </c>
      <c r="D6" s="14">
        <v>1999</v>
      </c>
      <c r="E6" s="1" t="s">
        <v>28</v>
      </c>
      <c r="F6" s="1">
        <v>1</v>
      </c>
      <c r="G6" s="2">
        <v>16988</v>
      </c>
      <c r="H6" s="2">
        <v>16478.36</v>
      </c>
      <c r="I6" s="1">
        <v>5</v>
      </c>
      <c r="J6" s="6">
        <v>0.05</v>
      </c>
      <c r="K6" s="2">
        <f aca="true" t="shared" si="0" ref="K6:K42">N6/12</f>
        <v>268.97666666666663</v>
      </c>
      <c r="L6" s="1"/>
      <c r="M6" s="2">
        <f>'[1]2011年'!M6</f>
        <v>16478.36</v>
      </c>
      <c r="N6" s="2">
        <f aca="true" t="shared" si="1" ref="N6:N42">G6*0.95/5</f>
        <v>3227.72</v>
      </c>
      <c r="O6" s="14" t="s">
        <v>48</v>
      </c>
      <c r="P6" s="1" t="s">
        <v>72</v>
      </c>
    </row>
    <row r="7" spans="1:16" ht="24.75" customHeight="1">
      <c r="A7" s="1">
        <v>3</v>
      </c>
      <c r="B7" s="1" t="s">
        <v>8</v>
      </c>
      <c r="C7" s="14" t="s">
        <v>27</v>
      </c>
      <c r="D7" s="14">
        <v>1999</v>
      </c>
      <c r="E7" s="1" t="s">
        <v>28</v>
      </c>
      <c r="F7" s="1">
        <v>1</v>
      </c>
      <c r="G7" s="2">
        <v>3591</v>
      </c>
      <c r="H7" s="2">
        <v>3483.27</v>
      </c>
      <c r="I7" s="1">
        <v>5</v>
      </c>
      <c r="J7" s="6">
        <v>0.05</v>
      </c>
      <c r="K7" s="2">
        <f t="shared" si="0"/>
        <v>56.857499999999995</v>
      </c>
      <c r="L7" s="1"/>
      <c r="M7" s="2">
        <f>'[1]2011年'!M7</f>
        <v>3483.27</v>
      </c>
      <c r="N7" s="2">
        <f t="shared" si="1"/>
        <v>682.29</v>
      </c>
      <c r="O7" s="14" t="s">
        <v>48</v>
      </c>
      <c r="P7" s="1" t="s">
        <v>72</v>
      </c>
    </row>
    <row r="8" spans="1:16" ht="24.75" customHeight="1">
      <c r="A8" s="1">
        <v>4</v>
      </c>
      <c r="B8" s="1" t="s">
        <v>9</v>
      </c>
      <c r="C8" s="14" t="s">
        <v>27</v>
      </c>
      <c r="D8" s="14">
        <v>1999</v>
      </c>
      <c r="E8" s="1" t="s">
        <v>28</v>
      </c>
      <c r="F8" s="1">
        <v>1</v>
      </c>
      <c r="G8" s="2">
        <v>13730</v>
      </c>
      <c r="H8" s="2">
        <v>13318.1</v>
      </c>
      <c r="I8" s="1">
        <v>5</v>
      </c>
      <c r="J8" s="6">
        <v>0.05</v>
      </c>
      <c r="K8" s="2">
        <f t="shared" si="0"/>
        <v>217.39166666666665</v>
      </c>
      <c r="L8" s="1"/>
      <c r="M8" s="2">
        <f>'[1]2011年'!M8</f>
        <v>13318.1</v>
      </c>
      <c r="N8" s="2">
        <f t="shared" si="1"/>
        <v>2608.7</v>
      </c>
      <c r="O8" s="14" t="s">
        <v>48</v>
      </c>
      <c r="P8" s="1" t="s">
        <v>72</v>
      </c>
    </row>
    <row r="9" spans="1:16" ht="24.75" customHeight="1">
      <c r="A9" s="1">
        <v>5</v>
      </c>
      <c r="B9" s="1" t="s">
        <v>25</v>
      </c>
      <c r="C9" s="14" t="s">
        <v>27</v>
      </c>
      <c r="D9" s="14">
        <v>2000</v>
      </c>
      <c r="E9" s="1" t="s">
        <v>28</v>
      </c>
      <c r="F9" s="1">
        <v>1</v>
      </c>
      <c r="G9" s="2">
        <v>25400</v>
      </c>
      <c r="H9" s="2">
        <v>24638</v>
      </c>
      <c r="I9" s="1">
        <v>5</v>
      </c>
      <c r="J9" s="6">
        <v>0.05</v>
      </c>
      <c r="K9" s="2">
        <f t="shared" si="0"/>
        <v>402.1666666666667</v>
      </c>
      <c r="L9" s="1"/>
      <c r="M9" s="2">
        <f>'[1]2011年'!M9</f>
        <v>24638</v>
      </c>
      <c r="N9" s="2">
        <f t="shared" si="1"/>
        <v>4826</v>
      </c>
      <c r="O9" s="14" t="s">
        <v>48</v>
      </c>
      <c r="P9" s="1" t="s">
        <v>72</v>
      </c>
    </row>
    <row r="10" spans="1:16" ht="24.75" customHeight="1">
      <c r="A10" s="1">
        <v>6</v>
      </c>
      <c r="B10" s="1" t="s">
        <v>10</v>
      </c>
      <c r="C10" s="14" t="s">
        <v>27</v>
      </c>
      <c r="D10" s="14">
        <v>2000</v>
      </c>
      <c r="E10" s="1" t="s">
        <v>28</v>
      </c>
      <c r="F10" s="1">
        <v>1</v>
      </c>
      <c r="G10" s="2">
        <v>38500</v>
      </c>
      <c r="H10" s="2">
        <v>37345</v>
      </c>
      <c r="I10" s="1">
        <v>5</v>
      </c>
      <c r="J10" s="6">
        <v>0.05</v>
      </c>
      <c r="K10" s="2">
        <f t="shared" si="0"/>
        <v>609.5833333333334</v>
      </c>
      <c r="L10" s="1"/>
      <c r="M10" s="2">
        <f>'[1]2011年'!M10</f>
        <v>37345</v>
      </c>
      <c r="N10" s="2">
        <f t="shared" si="1"/>
        <v>7315</v>
      </c>
      <c r="O10" s="14" t="s">
        <v>48</v>
      </c>
      <c r="P10" s="1" t="s">
        <v>72</v>
      </c>
    </row>
    <row r="11" spans="1:16" ht="24.75" customHeight="1">
      <c r="A11" s="1">
        <v>7</v>
      </c>
      <c r="B11" s="1" t="s">
        <v>11</v>
      </c>
      <c r="C11" s="14" t="s">
        <v>27</v>
      </c>
      <c r="D11" s="14">
        <v>2000</v>
      </c>
      <c r="E11" s="1" t="s">
        <v>28</v>
      </c>
      <c r="F11" s="1">
        <v>1</v>
      </c>
      <c r="G11" s="2">
        <v>39680</v>
      </c>
      <c r="H11" s="2">
        <v>38489.6</v>
      </c>
      <c r="I11" s="1">
        <v>5</v>
      </c>
      <c r="J11" s="6">
        <v>0.05</v>
      </c>
      <c r="K11" s="2">
        <f t="shared" si="0"/>
        <v>628.2666666666667</v>
      </c>
      <c r="L11" s="1"/>
      <c r="M11" s="2">
        <f>'[1]2011年'!M11</f>
        <v>38489.6</v>
      </c>
      <c r="N11" s="2">
        <f t="shared" si="1"/>
        <v>7539.2</v>
      </c>
      <c r="O11" s="14" t="s">
        <v>48</v>
      </c>
      <c r="P11" s="1" t="s">
        <v>72</v>
      </c>
    </row>
    <row r="12" spans="1:16" ht="24.75" customHeight="1">
      <c r="A12" s="1">
        <v>8</v>
      </c>
      <c r="B12" s="1" t="s">
        <v>12</v>
      </c>
      <c r="C12" s="14" t="s">
        <v>27</v>
      </c>
      <c r="D12" s="14">
        <v>2000</v>
      </c>
      <c r="E12" s="1" t="s">
        <v>28</v>
      </c>
      <c r="F12" s="1">
        <v>1</v>
      </c>
      <c r="G12" s="2">
        <v>2800</v>
      </c>
      <c r="H12" s="2">
        <v>2716</v>
      </c>
      <c r="I12" s="1">
        <v>5</v>
      </c>
      <c r="J12" s="6">
        <v>0.05</v>
      </c>
      <c r="K12" s="2">
        <f t="shared" si="0"/>
        <v>44.333333333333336</v>
      </c>
      <c r="L12" s="1"/>
      <c r="M12" s="2">
        <f>'[1]2011年'!M12</f>
        <v>2716</v>
      </c>
      <c r="N12" s="2">
        <f t="shared" si="1"/>
        <v>532</v>
      </c>
      <c r="O12" s="14" t="s">
        <v>48</v>
      </c>
      <c r="P12" s="1" t="s">
        <v>72</v>
      </c>
    </row>
    <row r="13" spans="1:16" ht="24.75" customHeight="1">
      <c r="A13" s="1">
        <v>9</v>
      </c>
      <c r="B13" s="1" t="s">
        <v>12</v>
      </c>
      <c r="C13" s="14" t="s">
        <v>27</v>
      </c>
      <c r="D13" s="14">
        <v>2001</v>
      </c>
      <c r="E13" s="1" t="s">
        <v>28</v>
      </c>
      <c r="F13" s="1">
        <v>1</v>
      </c>
      <c r="G13" s="2">
        <v>1850</v>
      </c>
      <c r="H13" s="2">
        <v>1794.5</v>
      </c>
      <c r="I13" s="1">
        <v>5</v>
      </c>
      <c r="J13" s="6">
        <v>0.05</v>
      </c>
      <c r="K13" s="2">
        <f t="shared" si="0"/>
        <v>29.291666666666668</v>
      </c>
      <c r="L13" s="1"/>
      <c r="M13" s="2">
        <f>'[1]2011年'!M13</f>
        <v>1794.5</v>
      </c>
      <c r="N13" s="2">
        <f t="shared" si="1"/>
        <v>351.5</v>
      </c>
      <c r="O13" s="14" t="s">
        <v>48</v>
      </c>
      <c r="P13" s="1" t="s">
        <v>72</v>
      </c>
    </row>
    <row r="14" spans="1:16" ht="24.75" customHeight="1">
      <c r="A14" s="1">
        <v>10</v>
      </c>
      <c r="B14" s="1" t="s">
        <v>11</v>
      </c>
      <c r="C14" s="14" t="s">
        <v>27</v>
      </c>
      <c r="D14" s="14">
        <v>2001</v>
      </c>
      <c r="E14" s="1" t="s">
        <v>28</v>
      </c>
      <c r="F14" s="1">
        <v>1</v>
      </c>
      <c r="G14" s="2">
        <v>30000</v>
      </c>
      <c r="H14" s="2">
        <v>29100</v>
      </c>
      <c r="I14" s="1">
        <v>5</v>
      </c>
      <c r="J14" s="6">
        <v>0.05</v>
      </c>
      <c r="K14" s="2">
        <f t="shared" si="0"/>
        <v>475</v>
      </c>
      <c r="L14" s="1"/>
      <c r="M14" s="2">
        <f>'[1]2011年'!M14</f>
        <v>29100</v>
      </c>
      <c r="N14" s="2">
        <f t="shared" si="1"/>
        <v>5700</v>
      </c>
      <c r="O14" s="14" t="s">
        <v>48</v>
      </c>
      <c r="P14" s="1" t="s">
        <v>72</v>
      </c>
    </row>
    <row r="15" spans="1:16" ht="24.75" customHeight="1">
      <c r="A15" s="1">
        <v>11</v>
      </c>
      <c r="B15" s="1" t="s">
        <v>13</v>
      </c>
      <c r="C15" s="14" t="s">
        <v>27</v>
      </c>
      <c r="D15" s="14">
        <v>2002</v>
      </c>
      <c r="E15" s="1" t="s">
        <v>28</v>
      </c>
      <c r="F15" s="1">
        <v>1</v>
      </c>
      <c r="G15" s="2">
        <v>11485</v>
      </c>
      <c r="H15" s="2">
        <v>11140.45</v>
      </c>
      <c r="I15" s="1">
        <v>5</v>
      </c>
      <c r="J15" s="6">
        <v>0.05</v>
      </c>
      <c r="K15" s="2">
        <f t="shared" si="0"/>
        <v>181.84583333333333</v>
      </c>
      <c r="L15" s="1"/>
      <c r="M15" s="2">
        <f>'[1]2011年'!M15</f>
        <v>11140.449999999999</v>
      </c>
      <c r="N15" s="2">
        <f t="shared" si="1"/>
        <v>2182.15</v>
      </c>
      <c r="O15" s="14" t="s">
        <v>48</v>
      </c>
      <c r="P15" s="1" t="s">
        <v>72</v>
      </c>
    </row>
    <row r="16" spans="1:16" ht="24.75" customHeight="1">
      <c r="A16" s="1">
        <v>12</v>
      </c>
      <c r="B16" s="1" t="s">
        <v>14</v>
      </c>
      <c r="C16" s="14" t="s">
        <v>27</v>
      </c>
      <c r="D16" s="14">
        <v>2002</v>
      </c>
      <c r="E16" s="1" t="s">
        <v>29</v>
      </c>
      <c r="F16" s="1">
        <v>1</v>
      </c>
      <c r="G16" s="2">
        <v>12120</v>
      </c>
      <c r="H16" s="2">
        <v>11756.4</v>
      </c>
      <c r="I16" s="1">
        <v>5</v>
      </c>
      <c r="J16" s="6">
        <v>0.05</v>
      </c>
      <c r="K16" s="2">
        <f t="shared" si="0"/>
        <v>191.9</v>
      </c>
      <c r="L16" s="1"/>
      <c r="M16" s="2">
        <f>'[1]2011年'!M16</f>
        <v>11756.4</v>
      </c>
      <c r="N16" s="2">
        <f t="shared" si="1"/>
        <v>2302.8</v>
      </c>
      <c r="O16" s="14" t="s">
        <v>45</v>
      </c>
      <c r="P16" s="1" t="s">
        <v>72</v>
      </c>
    </row>
    <row r="17" spans="1:16" ht="24.75" customHeight="1">
      <c r="A17" s="1">
        <v>13</v>
      </c>
      <c r="B17" s="1" t="s">
        <v>14</v>
      </c>
      <c r="C17" s="14" t="s">
        <v>27</v>
      </c>
      <c r="D17" s="14">
        <v>2004</v>
      </c>
      <c r="E17" s="1" t="s">
        <v>29</v>
      </c>
      <c r="F17" s="1">
        <v>1</v>
      </c>
      <c r="G17" s="2">
        <v>11400</v>
      </c>
      <c r="H17" s="2">
        <v>10245.02</v>
      </c>
      <c r="I17" s="1">
        <v>5</v>
      </c>
      <c r="J17" s="6">
        <v>0.05</v>
      </c>
      <c r="K17" s="2">
        <f t="shared" si="0"/>
        <v>180.5</v>
      </c>
      <c r="L17" s="1"/>
      <c r="M17" s="2">
        <f>'[1]2011年'!M17</f>
        <v>10245.02</v>
      </c>
      <c r="N17" s="2">
        <f t="shared" si="1"/>
        <v>2166</v>
      </c>
      <c r="O17" s="14" t="s">
        <v>45</v>
      </c>
      <c r="P17" s="1" t="s">
        <v>72</v>
      </c>
    </row>
    <row r="18" spans="1:16" ht="24.75" customHeight="1">
      <c r="A18" s="1">
        <v>14</v>
      </c>
      <c r="B18" s="1" t="s">
        <v>15</v>
      </c>
      <c r="C18" s="14" t="s">
        <v>27</v>
      </c>
      <c r="D18" s="14">
        <v>2004</v>
      </c>
      <c r="E18" s="1" t="s">
        <v>29</v>
      </c>
      <c r="F18" s="1">
        <v>1</v>
      </c>
      <c r="G18" s="2">
        <v>14600</v>
      </c>
      <c r="H18" s="2">
        <v>13870</v>
      </c>
      <c r="I18" s="1">
        <v>5</v>
      </c>
      <c r="J18" s="6">
        <v>0.05</v>
      </c>
      <c r="K18" s="2">
        <f t="shared" si="0"/>
        <v>231.16666666666666</v>
      </c>
      <c r="L18" s="2"/>
      <c r="M18" s="2">
        <f>'[1]2011年'!M18</f>
        <v>13870</v>
      </c>
      <c r="N18" s="2">
        <f t="shared" si="1"/>
        <v>2774</v>
      </c>
      <c r="O18" s="14" t="s">
        <v>45</v>
      </c>
      <c r="P18" s="1" t="s">
        <v>72</v>
      </c>
    </row>
    <row r="19" spans="1:16" ht="24.75" customHeight="1">
      <c r="A19" s="1">
        <v>15</v>
      </c>
      <c r="B19" s="1" t="s">
        <v>16</v>
      </c>
      <c r="C19" s="14" t="s">
        <v>27</v>
      </c>
      <c r="D19" s="14">
        <v>2004</v>
      </c>
      <c r="E19" s="1" t="s">
        <v>29</v>
      </c>
      <c r="F19" s="1">
        <v>1</v>
      </c>
      <c r="G19" s="2">
        <v>6600</v>
      </c>
      <c r="H19" s="2">
        <v>6270</v>
      </c>
      <c r="I19" s="1">
        <v>5</v>
      </c>
      <c r="J19" s="6">
        <v>0.05</v>
      </c>
      <c r="K19" s="2">
        <f t="shared" si="0"/>
        <v>104.5</v>
      </c>
      <c r="L19" s="2"/>
      <c r="M19" s="2">
        <f>'[1]2011年'!M19</f>
        <v>6270</v>
      </c>
      <c r="N19" s="2">
        <f t="shared" si="1"/>
        <v>1254</v>
      </c>
      <c r="O19" s="14" t="s">
        <v>45</v>
      </c>
      <c r="P19" s="1" t="s">
        <v>72</v>
      </c>
    </row>
    <row r="20" spans="1:16" ht="24.75" customHeight="1">
      <c r="A20" s="1">
        <v>16</v>
      </c>
      <c r="B20" s="1" t="s">
        <v>17</v>
      </c>
      <c r="C20" s="14" t="s">
        <v>27</v>
      </c>
      <c r="D20" s="14">
        <v>2004</v>
      </c>
      <c r="E20" s="1" t="s">
        <v>29</v>
      </c>
      <c r="F20" s="1">
        <v>1</v>
      </c>
      <c r="G20" s="2">
        <v>6000</v>
      </c>
      <c r="H20" s="2">
        <v>5700</v>
      </c>
      <c r="I20" s="1">
        <v>5</v>
      </c>
      <c r="J20" s="6">
        <v>0.05</v>
      </c>
      <c r="K20" s="2">
        <f t="shared" si="0"/>
        <v>95</v>
      </c>
      <c r="L20" s="2"/>
      <c r="M20" s="2">
        <f>'[1]2011年'!M20</f>
        <v>5700</v>
      </c>
      <c r="N20" s="2">
        <f t="shared" si="1"/>
        <v>1140</v>
      </c>
      <c r="O20" s="14" t="s">
        <v>45</v>
      </c>
      <c r="P20" s="1" t="s">
        <v>72</v>
      </c>
    </row>
    <row r="21" spans="1:16" ht="24.75" customHeight="1">
      <c r="A21" s="1">
        <v>17</v>
      </c>
      <c r="B21" s="1" t="s">
        <v>18</v>
      </c>
      <c r="C21" s="14" t="s">
        <v>27</v>
      </c>
      <c r="D21" s="14">
        <v>2004</v>
      </c>
      <c r="E21" s="1" t="s">
        <v>28</v>
      </c>
      <c r="F21" s="1">
        <v>1</v>
      </c>
      <c r="G21" s="2">
        <v>2199</v>
      </c>
      <c r="H21" s="2">
        <v>2089.05</v>
      </c>
      <c r="I21" s="1">
        <v>5</v>
      </c>
      <c r="J21" s="6">
        <v>0.05</v>
      </c>
      <c r="K21" s="2">
        <f t="shared" si="0"/>
        <v>34.817499999999995</v>
      </c>
      <c r="L21" s="2"/>
      <c r="M21" s="2">
        <f>'[1]2011年'!M21</f>
        <v>2089.05</v>
      </c>
      <c r="N21" s="2">
        <f t="shared" si="1"/>
        <v>417.80999999999995</v>
      </c>
      <c r="O21" s="14" t="s">
        <v>45</v>
      </c>
      <c r="P21" s="1" t="s">
        <v>72</v>
      </c>
    </row>
    <row r="22" spans="1:16" ht="24.75" customHeight="1">
      <c r="A22" s="1">
        <v>18</v>
      </c>
      <c r="B22" s="1" t="s">
        <v>19</v>
      </c>
      <c r="C22" s="14" t="s">
        <v>27</v>
      </c>
      <c r="D22" s="14">
        <v>2000</v>
      </c>
      <c r="E22" s="1" t="s">
        <v>29</v>
      </c>
      <c r="F22" s="1">
        <v>1</v>
      </c>
      <c r="G22" s="2">
        <v>2006699.52</v>
      </c>
      <c r="H22" s="1">
        <v>551745.47</v>
      </c>
      <c r="I22" s="1">
        <v>20</v>
      </c>
      <c r="J22" s="6">
        <v>0.05</v>
      </c>
      <c r="K22" s="2">
        <f t="shared" si="0"/>
        <v>7943.1856</v>
      </c>
      <c r="L22" s="2">
        <f aca="true" t="shared" si="2" ref="L22:L34">K22*12</f>
        <v>95318.2272</v>
      </c>
      <c r="M22" s="2">
        <f aca="true" t="shared" si="3" ref="M22:M42">H22+L22</f>
        <v>647063.6971999999</v>
      </c>
      <c r="N22" s="2">
        <f>G22*0.95/20</f>
        <v>95318.2272</v>
      </c>
      <c r="O22" s="14" t="s">
        <v>46</v>
      </c>
      <c r="P22" s="1" t="s">
        <v>70</v>
      </c>
    </row>
    <row r="23" spans="1:16" ht="24.75" customHeight="1">
      <c r="A23" s="1">
        <v>19</v>
      </c>
      <c r="B23" s="1" t="s">
        <v>20</v>
      </c>
      <c r="C23" s="14" t="s">
        <v>27</v>
      </c>
      <c r="D23" s="14">
        <v>2001</v>
      </c>
      <c r="E23" s="1" t="s">
        <v>29</v>
      </c>
      <c r="F23" s="1">
        <v>1</v>
      </c>
      <c r="G23" s="2">
        <v>82778.17</v>
      </c>
      <c r="H23" s="1">
        <v>51115.51</v>
      </c>
      <c r="I23" s="1">
        <v>20</v>
      </c>
      <c r="J23" s="6">
        <v>0.05</v>
      </c>
      <c r="K23" s="2">
        <f t="shared" si="0"/>
        <v>327.6635895833333</v>
      </c>
      <c r="L23" s="2">
        <f t="shared" si="2"/>
        <v>3931.9630749999997</v>
      </c>
      <c r="M23" s="2">
        <f t="shared" si="3"/>
        <v>55047.473075</v>
      </c>
      <c r="N23" s="2">
        <f>G23*0.95/20</f>
        <v>3931.9630749999997</v>
      </c>
      <c r="O23" s="14" t="s">
        <v>46</v>
      </c>
      <c r="P23" s="1" t="s">
        <v>70</v>
      </c>
    </row>
    <row r="24" spans="1:16" ht="24.75" customHeight="1">
      <c r="A24" s="1">
        <v>20</v>
      </c>
      <c r="B24" s="1" t="s">
        <v>21</v>
      </c>
      <c r="C24" s="14" t="s">
        <v>27</v>
      </c>
      <c r="D24" s="14">
        <v>2007</v>
      </c>
      <c r="E24" s="1" t="s">
        <v>28</v>
      </c>
      <c r="F24" s="1">
        <v>1</v>
      </c>
      <c r="G24" s="2">
        <v>19780</v>
      </c>
      <c r="H24" s="2">
        <v>18791</v>
      </c>
      <c r="I24" s="1">
        <v>5</v>
      </c>
      <c r="J24" s="6">
        <v>0.05</v>
      </c>
      <c r="K24" s="2">
        <f t="shared" si="0"/>
        <v>313.18333333333334</v>
      </c>
      <c r="L24" s="2"/>
      <c r="M24" s="2">
        <f t="shared" si="3"/>
        <v>18791</v>
      </c>
      <c r="N24" s="2">
        <f t="shared" si="1"/>
        <v>3758.2</v>
      </c>
      <c r="O24" s="14" t="s">
        <v>48</v>
      </c>
      <c r="P24" s="1" t="s">
        <v>72</v>
      </c>
    </row>
    <row r="25" spans="1:16" ht="24.75" customHeight="1">
      <c r="A25" s="1">
        <v>21</v>
      </c>
      <c r="B25" s="1" t="s">
        <v>22</v>
      </c>
      <c r="C25" s="14" t="s">
        <v>27</v>
      </c>
      <c r="D25" s="14">
        <v>2007</v>
      </c>
      <c r="E25" s="1" t="s">
        <v>28</v>
      </c>
      <c r="F25" s="1">
        <v>1</v>
      </c>
      <c r="G25" s="2">
        <v>30000</v>
      </c>
      <c r="H25" s="2">
        <v>12310.56</v>
      </c>
      <c r="I25" s="1">
        <v>5</v>
      </c>
      <c r="J25" s="6">
        <v>0.05</v>
      </c>
      <c r="K25" s="2">
        <f t="shared" si="0"/>
        <v>475</v>
      </c>
      <c r="L25" s="2">
        <f t="shared" si="2"/>
        <v>5700</v>
      </c>
      <c r="M25" s="2">
        <f t="shared" si="3"/>
        <v>18010.559999999998</v>
      </c>
      <c r="N25" s="2">
        <f t="shared" si="1"/>
        <v>5700</v>
      </c>
      <c r="O25" s="14" t="s">
        <v>48</v>
      </c>
      <c r="P25" s="1" t="s">
        <v>72</v>
      </c>
    </row>
    <row r="26" spans="1:16" ht="24.75" customHeight="1">
      <c r="A26" s="1">
        <v>22</v>
      </c>
      <c r="B26" s="1" t="s">
        <v>23</v>
      </c>
      <c r="C26" s="14" t="s">
        <v>27</v>
      </c>
      <c r="D26" s="14">
        <v>2007</v>
      </c>
      <c r="E26" s="1" t="s">
        <v>28</v>
      </c>
      <c r="F26" s="1">
        <v>1</v>
      </c>
      <c r="G26" s="2">
        <v>7050</v>
      </c>
      <c r="H26" s="2">
        <v>2679</v>
      </c>
      <c r="I26" s="1">
        <v>5</v>
      </c>
      <c r="J26" s="6">
        <v>0.05</v>
      </c>
      <c r="K26" s="2">
        <f t="shared" si="0"/>
        <v>111.625</v>
      </c>
      <c r="L26" s="2">
        <f t="shared" si="2"/>
        <v>1339.5</v>
      </c>
      <c r="M26" s="2">
        <f t="shared" si="3"/>
        <v>4018.5</v>
      </c>
      <c r="N26" s="2">
        <f t="shared" si="1"/>
        <v>1339.5</v>
      </c>
      <c r="O26" s="14" t="s">
        <v>48</v>
      </c>
      <c r="P26" s="1" t="s">
        <v>72</v>
      </c>
    </row>
    <row r="27" spans="1:16" ht="24.75" customHeight="1">
      <c r="A27" s="1">
        <v>23</v>
      </c>
      <c r="B27" s="1" t="s">
        <v>24</v>
      </c>
      <c r="C27" s="14" t="s">
        <v>27</v>
      </c>
      <c r="D27" s="14">
        <v>2007</v>
      </c>
      <c r="E27" s="1" t="s">
        <v>28</v>
      </c>
      <c r="F27" s="1">
        <v>1</v>
      </c>
      <c r="G27" s="2">
        <v>15000</v>
      </c>
      <c r="H27" s="2">
        <v>5700</v>
      </c>
      <c r="I27" s="1">
        <v>5</v>
      </c>
      <c r="J27" s="6">
        <v>0.05</v>
      </c>
      <c r="K27" s="2">
        <f t="shared" si="0"/>
        <v>237.5</v>
      </c>
      <c r="L27" s="2">
        <f t="shared" si="2"/>
        <v>2850</v>
      </c>
      <c r="M27" s="2">
        <f t="shared" si="3"/>
        <v>8550</v>
      </c>
      <c r="N27" s="2">
        <f t="shared" si="1"/>
        <v>2850</v>
      </c>
      <c r="O27" s="14" t="s">
        <v>48</v>
      </c>
      <c r="P27" s="1" t="s">
        <v>72</v>
      </c>
    </row>
    <row r="28" spans="1:16" ht="24.75" customHeight="1">
      <c r="A28" s="1">
        <v>24</v>
      </c>
      <c r="B28" s="1" t="s">
        <v>25</v>
      </c>
      <c r="C28" s="14" t="s">
        <v>27</v>
      </c>
      <c r="D28" s="14">
        <v>2007</v>
      </c>
      <c r="E28" s="1" t="s">
        <v>28</v>
      </c>
      <c r="F28" s="1">
        <v>1</v>
      </c>
      <c r="G28" s="2">
        <v>26000</v>
      </c>
      <c r="H28" s="2">
        <v>9880</v>
      </c>
      <c r="I28" s="1">
        <v>5</v>
      </c>
      <c r="J28" s="6">
        <v>0.05</v>
      </c>
      <c r="K28" s="2">
        <f t="shared" si="0"/>
        <v>411.6666666666667</v>
      </c>
      <c r="L28" s="2">
        <f t="shared" si="2"/>
        <v>4940</v>
      </c>
      <c r="M28" s="2">
        <f t="shared" si="3"/>
        <v>14820</v>
      </c>
      <c r="N28" s="2">
        <f t="shared" si="1"/>
        <v>4940</v>
      </c>
      <c r="O28" s="14" t="s">
        <v>48</v>
      </c>
      <c r="P28" s="1" t="s">
        <v>72</v>
      </c>
    </row>
    <row r="29" spans="1:16" ht="24.75" customHeight="1">
      <c r="A29" s="1">
        <v>25</v>
      </c>
      <c r="B29" s="1" t="s">
        <v>26</v>
      </c>
      <c r="C29" s="14" t="s">
        <v>27</v>
      </c>
      <c r="D29" s="14">
        <v>2010</v>
      </c>
      <c r="E29" s="1" t="s">
        <v>29</v>
      </c>
      <c r="F29" s="1">
        <v>1</v>
      </c>
      <c r="G29" s="2">
        <v>28158</v>
      </c>
      <c r="H29" s="2">
        <v>10700.04</v>
      </c>
      <c r="I29" s="1">
        <v>5</v>
      </c>
      <c r="J29" s="6">
        <v>0.05</v>
      </c>
      <c r="K29" s="2">
        <f t="shared" si="0"/>
        <v>445.835</v>
      </c>
      <c r="L29" s="2">
        <f t="shared" si="2"/>
        <v>5350.0199999999995</v>
      </c>
      <c r="M29" s="2">
        <f t="shared" si="3"/>
        <v>16050.060000000001</v>
      </c>
      <c r="N29" s="2">
        <f t="shared" si="1"/>
        <v>5350.0199999999995</v>
      </c>
      <c r="O29" s="14" t="s">
        <v>48</v>
      </c>
      <c r="P29" s="19" t="s">
        <v>71</v>
      </c>
    </row>
    <row r="30" spans="1:16" ht="24.75" customHeight="1">
      <c r="A30" s="1">
        <v>26</v>
      </c>
      <c r="B30" s="1" t="s">
        <v>34</v>
      </c>
      <c r="C30" s="14" t="s">
        <v>27</v>
      </c>
      <c r="D30" s="14">
        <v>2010</v>
      </c>
      <c r="E30" s="1" t="s">
        <v>28</v>
      </c>
      <c r="F30" s="1">
        <v>1</v>
      </c>
      <c r="G30" s="2">
        <v>4420</v>
      </c>
      <c r="H30" s="2">
        <v>1679.6</v>
      </c>
      <c r="I30" s="1">
        <v>5</v>
      </c>
      <c r="J30" s="6">
        <v>0.05</v>
      </c>
      <c r="K30" s="2">
        <f t="shared" si="0"/>
        <v>69.98333333333333</v>
      </c>
      <c r="L30" s="2">
        <f t="shared" si="2"/>
        <v>839.8</v>
      </c>
      <c r="M30" s="2">
        <f t="shared" si="3"/>
        <v>2519.3999999999996</v>
      </c>
      <c r="N30" s="2">
        <f t="shared" si="1"/>
        <v>839.8</v>
      </c>
      <c r="O30" s="14" t="s">
        <v>48</v>
      </c>
      <c r="P30" s="1" t="s">
        <v>72</v>
      </c>
    </row>
    <row r="31" spans="1:16" ht="24.75" customHeight="1">
      <c r="A31" s="1">
        <v>27</v>
      </c>
      <c r="B31" s="9" t="s">
        <v>54</v>
      </c>
      <c r="C31" s="14" t="s">
        <v>27</v>
      </c>
      <c r="D31" s="17">
        <v>40848</v>
      </c>
      <c r="E31" s="1" t="s">
        <v>29</v>
      </c>
      <c r="F31" s="1">
        <v>1</v>
      </c>
      <c r="G31" s="2">
        <v>2700</v>
      </c>
      <c r="H31" s="2">
        <v>555.75</v>
      </c>
      <c r="I31" s="1">
        <v>5</v>
      </c>
      <c r="J31" s="6">
        <v>0.05</v>
      </c>
      <c r="K31" s="2">
        <f t="shared" si="0"/>
        <v>42.75</v>
      </c>
      <c r="L31" s="2">
        <f t="shared" si="2"/>
        <v>513</v>
      </c>
      <c r="M31" s="2">
        <f t="shared" si="3"/>
        <v>1068.75</v>
      </c>
      <c r="N31" s="2">
        <f t="shared" si="1"/>
        <v>513</v>
      </c>
      <c r="O31" s="14" t="s">
        <v>48</v>
      </c>
      <c r="P31" s="19" t="s">
        <v>69</v>
      </c>
    </row>
    <row r="32" spans="1:16" ht="24.75" customHeight="1">
      <c r="A32" s="1">
        <v>28</v>
      </c>
      <c r="B32" s="9" t="s">
        <v>55</v>
      </c>
      <c r="C32" s="14" t="s">
        <v>27</v>
      </c>
      <c r="D32" s="17">
        <v>40849</v>
      </c>
      <c r="E32" s="1" t="s">
        <v>28</v>
      </c>
      <c r="F32" s="1">
        <v>1</v>
      </c>
      <c r="G32" s="2">
        <v>749</v>
      </c>
      <c r="H32" s="2">
        <v>154.17</v>
      </c>
      <c r="I32" s="1">
        <v>5</v>
      </c>
      <c r="J32" s="6">
        <v>0.05</v>
      </c>
      <c r="K32" s="2">
        <f t="shared" si="0"/>
        <v>11.859166666666667</v>
      </c>
      <c r="L32" s="2">
        <f t="shared" si="2"/>
        <v>142.31</v>
      </c>
      <c r="M32" s="2">
        <f t="shared" si="3"/>
        <v>296.48</v>
      </c>
      <c r="N32" s="2">
        <f t="shared" si="1"/>
        <v>142.31</v>
      </c>
      <c r="O32" s="14" t="s">
        <v>48</v>
      </c>
      <c r="P32" s="1" t="s">
        <v>72</v>
      </c>
    </row>
    <row r="33" spans="1:16" ht="24.75" customHeight="1">
      <c r="A33" s="1">
        <v>29</v>
      </c>
      <c r="B33" s="1" t="s">
        <v>34</v>
      </c>
      <c r="C33" s="14" t="s">
        <v>27</v>
      </c>
      <c r="D33" s="17">
        <v>40878</v>
      </c>
      <c r="E33" s="1" t="s">
        <v>28</v>
      </c>
      <c r="F33" s="1">
        <v>1</v>
      </c>
      <c r="G33" s="2">
        <v>26950</v>
      </c>
      <c r="H33" s="2">
        <v>5120.5</v>
      </c>
      <c r="I33" s="1">
        <v>5</v>
      </c>
      <c r="J33" s="6">
        <v>0.05</v>
      </c>
      <c r="K33" s="2">
        <f t="shared" si="0"/>
        <v>426.7083333333333</v>
      </c>
      <c r="L33" s="2">
        <f t="shared" si="2"/>
        <v>5120.5</v>
      </c>
      <c r="M33" s="2">
        <f t="shared" si="3"/>
        <v>10241</v>
      </c>
      <c r="N33" s="2">
        <f t="shared" si="1"/>
        <v>5120.5</v>
      </c>
      <c r="O33" s="14" t="s">
        <v>48</v>
      </c>
      <c r="P33" s="1" t="s">
        <v>72</v>
      </c>
    </row>
    <row r="34" spans="1:16" ht="24.75" customHeight="1">
      <c r="A34" s="1">
        <v>30</v>
      </c>
      <c r="B34" s="1" t="s">
        <v>56</v>
      </c>
      <c r="C34" s="14" t="s">
        <v>27</v>
      </c>
      <c r="D34" s="17">
        <v>40879</v>
      </c>
      <c r="E34" s="1" t="s">
        <v>28</v>
      </c>
      <c r="F34" s="1">
        <v>2</v>
      </c>
      <c r="G34" s="2">
        <v>3031</v>
      </c>
      <c r="H34" s="2">
        <v>575.89</v>
      </c>
      <c r="I34" s="1">
        <v>5</v>
      </c>
      <c r="J34" s="6">
        <v>0.05</v>
      </c>
      <c r="K34" s="2">
        <f t="shared" si="0"/>
        <v>47.990833333333335</v>
      </c>
      <c r="L34" s="2">
        <f t="shared" si="2"/>
        <v>575.89</v>
      </c>
      <c r="M34" s="2">
        <f t="shared" si="3"/>
        <v>1151.78</v>
      </c>
      <c r="N34" s="2">
        <f t="shared" si="1"/>
        <v>575.89</v>
      </c>
      <c r="O34" s="14" t="s">
        <v>45</v>
      </c>
      <c r="P34" s="1" t="s">
        <v>72</v>
      </c>
    </row>
    <row r="35" spans="1:16" ht="24.75" customHeight="1">
      <c r="A35" s="1">
        <v>31</v>
      </c>
      <c r="B35" s="1" t="s">
        <v>57</v>
      </c>
      <c r="C35" s="14" t="s">
        <v>27</v>
      </c>
      <c r="D35" s="17">
        <v>40909</v>
      </c>
      <c r="E35" s="1" t="s">
        <v>58</v>
      </c>
      <c r="F35" s="1">
        <v>1</v>
      </c>
      <c r="G35" s="2">
        <v>1140</v>
      </c>
      <c r="H35" s="2">
        <v>198.55</v>
      </c>
      <c r="I35" s="1">
        <v>5</v>
      </c>
      <c r="J35" s="6">
        <v>0.05</v>
      </c>
      <c r="K35" s="2">
        <f t="shared" si="0"/>
        <v>18.05</v>
      </c>
      <c r="L35" s="2">
        <f>K35*12</f>
        <v>216.60000000000002</v>
      </c>
      <c r="M35" s="2">
        <f t="shared" si="3"/>
        <v>415.15000000000003</v>
      </c>
      <c r="N35" s="2">
        <f t="shared" si="1"/>
        <v>216.6</v>
      </c>
      <c r="O35" s="14" t="s">
        <v>45</v>
      </c>
      <c r="P35" s="1" t="s">
        <v>72</v>
      </c>
    </row>
    <row r="36" spans="1:16" ht="24.75" customHeight="1">
      <c r="A36" s="1">
        <v>32</v>
      </c>
      <c r="B36" s="1" t="s">
        <v>59</v>
      </c>
      <c r="C36" s="14" t="s">
        <v>27</v>
      </c>
      <c r="D36" s="17">
        <v>40941</v>
      </c>
      <c r="E36" s="1" t="s">
        <v>60</v>
      </c>
      <c r="F36" s="1">
        <v>3</v>
      </c>
      <c r="G36" s="2">
        <v>1400.9</v>
      </c>
      <c r="H36" s="2">
        <v>221.81</v>
      </c>
      <c r="I36" s="1">
        <v>5</v>
      </c>
      <c r="J36" s="6">
        <v>0.05</v>
      </c>
      <c r="K36" s="2">
        <f t="shared" si="0"/>
        <v>22.180916666666665</v>
      </c>
      <c r="L36" s="2">
        <f>K36*12</f>
        <v>266.171</v>
      </c>
      <c r="M36" s="2">
        <f t="shared" si="3"/>
        <v>487.981</v>
      </c>
      <c r="N36" s="2">
        <f t="shared" si="1"/>
        <v>266.171</v>
      </c>
      <c r="O36" s="14" t="s">
        <v>45</v>
      </c>
      <c r="P36" s="1" t="s">
        <v>72</v>
      </c>
    </row>
    <row r="37" spans="1:16" ht="24.75" customHeight="1">
      <c r="A37" s="1">
        <v>33</v>
      </c>
      <c r="B37" s="1" t="s">
        <v>61</v>
      </c>
      <c r="C37" s="14" t="s">
        <v>27</v>
      </c>
      <c r="D37" s="17">
        <v>40969</v>
      </c>
      <c r="E37" s="1" t="s">
        <v>58</v>
      </c>
      <c r="F37" s="1">
        <v>1</v>
      </c>
      <c r="G37" s="2">
        <v>15970</v>
      </c>
      <c r="H37" s="2">
        <v>2275.73</v>
      </c>
      <c r="I37" s="1">
        <v>5</v>
      </c>
      <c r="J37" s="6">
        <v>0.05</v>
      </c>
      <c r="K37" s="2">
        <f t="shared" si="0"/>
        <v>252.85833333333335</v>
      </c>
      <c r="L37" s="2">
        <f>K37*9</f>
        <v>2275.7250000000004</v>
      </c>
      <c r="M37" s="2">
        <f t="shared" si="3"/>
        <v>4551.455</v>
      </c>
      <c r="N37" s="2">
        <f t="shared" si="1"/>
        <v>3034.3</v>
      </c>
      <c r="O37" s="14" t="s">
        <v>48</v>
      </c>
      <c r="P37" s="1" t="s">
        <v>72</v>
      </c>
    </row>
    <row r="38" spans="1:16" ht="24.75" customHeight="1">
      <c r="A38" s="1">
        <v>34</v>
      </c>
      <c r="B38" s="1" t="s">
        <v>61</v>
      </c>
      <c r="C38" s="14" t="s">
        <v>27</v>
      </c>
      <c r="D38" s="17">
        <v>41030</v>
      </c>
      <c r="E38" s="1" t="s">
        <v>58</v>
      </c>
      <c r="F38" s="1">
        <v>1</v>
      </c>
      <c r="G38" s="2">
        <v>10000</v>
      </c>
      <c r="H38" s="2">
        <v>1108.33</v>
      </c>
      <c r="I38" s="1">
        <v>5</v>
      </c>
      <c r="J38" s="6">
        <v>0.05</v>
      </c>
      <c r="K38" s="2">
        <f t="shared" si="0"/>
        <v>158.33333333333334</v>
      </c>
      <c r="L38" s="2">
        <f>K38*12</f>
        <v>1900</v>
      </c>
      <c r="M38" s="2">
        <f t="shared" si="3"/>
        <v>3008.33</v>
      </c>
      <c r="N38" s="2">
        <f t="shared" si="1"/>
        <v>1900</v>
      </c>
      <c r="O38" s="14" t="s">
        <v>48</v>
      </c>
      <c r="P38" s="1" t="s">
        <v>72</v>
      </c>
    </row>
    <row r="39" spans="1:16" ht="24.75" customHeight="1">
      <c r="A39" s="1">
        <v>35</v>
      </c>
      <c r="B39" s="1" t="s">
        <v>62</v>
      </c>
      <c r="C39" s="14" t="s">
        <v>27</v>
      </c>
      <c r="D39" s="17">
        <v>41153</v>
      </c>
      <c r="E39" s="1" t="s">
        <v>63</v>
      </c>
      <c r="F39" s="1">
        <v>1</v>
      </c>
      <c r="G39" s="2">
        <v>9800</v>
      </c>
      <c r="H39" s="2">
        <v>465.5</v>
      </c>
      <c r="I39" s="1">
        <v>5</v>
      </c>
      <c r="J39" s="6">
        <v>0.05</v>
      </c>
      <c r="K39" s="2">
        <f t="shared" si="0"/>
        <v>155.16666666666666</v>
      </c>
      <c r="L39" s="2">
        <f>K39*3</f>
        <v>465.5</v>
      </c>
      <c r="M39" s="2">
        <f t="shared" si="3"/>
        <v>931</v>
      </c>
      <c r="N39" s="2">
        <f t="shared" si="1"/>
        <v>1862</v>
      </c>
      <c r="O39" s="14" t="s">
        <v>48</v>
      </c>
      <c r="P39" s="1" t="s">
        <v>72</v>
      </c>
    </row>
    <row r="40" spans="1:16" ht="24.75" customHeight="1">
      <c r="A40" s="1">
        <v>36</v>
      </c>
      <c r="B40" s="1" t="s">
        <v>64</v>
      </c>
      <c r="C40" s="14" t="s">
        <v>27</v>
      </c>
      <c r="D40" s="17">
        <v>41214</v>
      </c>
      <c r="E40" s="1" t="s">
        <v>58</v>
      </c>
      <c r="F40" s="1">
        <v>1</v>
      </c>
      <c r="G40" s="2">
        <v>6728</v>
      </c>
      <c r="H40" s="2">
        <v>106.52</v>
      </c>
      <c r="I40" s="1">
        <v>5</v>
      </c>
      <c r="J40" s="6">
        <v>0.05</v>
      </c>
      <c r="K40" s="2">
        <f t="shared" si="0"/>
        <v>106.52666666666666</v>
      </c>
      <c r="L40" s="2">
        <f>K40*12</f>
        <v>1278.32</v>
      </c>
      <c r="M40" s="2">
        <f t="shared" si="3"/>
        <v>1384.84</v>
      </c>
      <c r="N40" s="2">
        <f t="shared" si="1"/>
        <v>1278.32</v>
      </c>
      <c r="O40" s="14" t="s">
        <v>48</v>
      </c>
      <c r="P40" s="1" t="s">
        <v>72</v>
      </c>
    </row>
    <row r="41" spans="1:16" ht="24.75" customHeight="1">
      <c r="A41" s="1">
        <v>37</v>
      </c>
      <c r="B41" s="1" t="s">
        <v>61</v>
      </c>
      <c r="C41" s="14" t="s">
        <v>27</v>
      </c>
      <c r="D41" s="17">
        <v>41244</v>
      </c>
      <c r="E41" s="1" t="s">
        <v>58</v>
      </c>
      <c r="F41" s="1">
        <v>1</v>
      </c>
      <c r="G41" s="2">
        <v>10550</v>
      </c>
      <c r="H41" s="2"/>
      <c r="I41" s="1">
        <v>5</v>
      </c>
      <c r="J41" s="6">
        <v>0.05</v>
      </c>
      <c r="K41" s="2">
        <f t="shared" si="0"/>
        <v>167.04166666666666</v>
      </c>
      <c r="L41" s="2">
        <f>K41*12</f>
        <v>2004.5</v>
      </c>
      <c r="M41" s="2">
        <f t="shared" si="3"/>
        <v>2004.5</v>
      </c>
      <c r="N41" s="2">
        <f t="shared" si="1"/>
        <v>2004.5</v>
      </c>
      <c r="O41" s="14" t="s">
        <v>48</v>
      </c>
      <c r="P41" s="1" t="s">
        <v>72</v>
      </c>
    </row>
    <row r="42" spans="1:16" ht="24.75" customHeight="1">
      <c r="A42" s="1">
        <v>38</v>
      </c>
      <c r="B42" s="1" t="s">
        <v>65</v>
      </c>
      <c r="C42" s="14" t="s">
        <v>27</v>
      </c>
      <c r="D42" s="17">
        <v>41365</v>
      </c>
      <c r="E42" s="1" t="s">
        <v>66</v>
      </c>
      <c r="F42" s="1">
        <v>1</v>
      </c>
      <c r="G42" s="2">
        <v>25298</v>
      </c>
      <c r="H42" s="2"/>
      <c r="I42" s="1">
        <v>5</v>
      </c>
      <c r="J42" s="6">
        <v>0.05</v>
      </c>
      <c r="K42" s="2">
        <f t="shared" si="0"/>
        <v>400.5516666666667</v>
      </c>
      <c r="L42" s="2">
        <f>K42*8</f>
        <v>3204.4133333333334</v>
      </c>
      <c r="M42" s="2">
        <f t="shared" si="3"/>
        <v>3204.4133333333334</v>
      </c>
      <c r="N42" s="2">
        <f t="shared" si="1"/>
        <v>4806.62</v>
      </c>
      <c r="O42" s="14" t="s">
        <v>48</v>
      </c>
      <c r="P42" s="1" t="s">
        <v>72</v>
      </c>
    </row>
    <row r="43" spans="1:16" ht="24.75" customHeight="1">
      <c r="A43" s="1"/>
      <c r="B43" s="1"/>
      <c r="C43" s="14"/>
      <c r="D43" s="14"/>
      <c r="E43" s="1"/>
      <c r="F43" s="1"/>
      <c r="G43" s="2">
        <f>SUM(G5:G42)</f>
        <v>2585925.59</v>
      </c>
      <c r="H43" s="2">
        <f>SUM(H5:H41)</f>
        <v>918154.2800000001</v>
      </c>
      <c r="I43" s="1"/>
      <c r="J43" s="1"/>
      <c r="K43" s="2">
        <f>SUM(K5:K42)</f>
        <v>16131.274272916664</v>
      </c>
      <c r="L43" s="2">
        <f>SUM(L5:L41)</f>
        <v>135028.026275</v>
      </c>
      <c r="M43" s="2">
        <f>SUM(M5:M41)</f>
        <v>1053182.306275</v>
      </c>
      <c r="N43" s="2">
        <f>SUM(N5:N42)</f>
        <v>193575.291275</v>
      </c>
      <c r="O43" s="14"/>
      <c r="P43" s="1"/>
    </row>
  </sheetData>
  <mergeCells count="1">
    <mergeCell ref="A2:N2"/>
  </mergeCells>
  <printOptions/>
  <pageMargins left="0" right="0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daystar-40</cp:lastModifiedBy>
  <cp:lastPrinted>2015-02-05T06:47:07Z</cp:lastPrinted>
  <dcterms:created xsi:type="dcterms:W3CDTF">2012-01-04T08:20:40Z</dcterms:created>
  <dcterms:modified xsi:type="dcterms:W3CDTF">2016-02-02T04:12:10Z</dcterms:modified>
  <cp:category/>
  <cp:version/>
  <cp:contentType/>
  <cp:contentStatus/>
</cp:coreProperties>
</file>